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tisaac\Desktop\Weekly NAV\2026\"/>
    </mc:Choice>
  </mc:AlternateContent>
  <bookViews>
    <workbookView xWindow="3696" yWindow="3696" windowWidth="19200" windowHeight="9972"/>
  </bookViews>
  <sheets>
    <sheet name="Weekly Valuation" sheetId="1" r:id="rId1"/>
    <sheet name="NAV Comparison" sheetId="2" r:id="rId2"/>
    <sheet name="Market Share" sheetId="3" r:id="rId3"/>
    <sheet name="8-Week Movement in NAV" sheetId="5" r:id="rId4"/>
    <sheet name="8-Week Movement in ETFs" sheetId="6" r:id="rId5"/>
    <sheet name="NAV Trend" sheetId="4" state="hidden" r:id="rId6"/>
  </sheets>
  <definedNames>
    <definedName name="FX_RATE">'Weekly Valuation'!$AC$144</definedName>
    <definedName name="NFEM_RATE" localSheetId="0">'Weekly Valuation'!$AC$144</definedName>
  </definedNames>
  <calcPr calcId="162913"/>
</workbook>
</file>

<file path=xl/calcChain.xml><?xml version="1.0" encoding="utf-8"?>
<calcChain xmlns="http://schemas.openxmlformats.org/spreadsheetml/2006/main">
  <c r="X69" i="1" l="1"/>
  <c r="Y69" i="1"/>
  <c r="Z69" i="1"/>
  <c r="AA69" i="1"/>
  <c r="AB69" i="1"/>
  <c r="X70" i="1"/>
  <c r="Y70" i="1"/>
  <c r="Z70" i="1"/>
  <c r="AA70" i="1"/>
  <c r="AB70" i="1"/>
  <c r="X10" i="1"/>
  <c r="Y10" i="1"/>
  <c r="Z10" i="1"/>
  <c r="AA10" i="1"/>
  <c r="AB10" i="1"/>
  <c r="N153" i="1" l="1"/>
  <c r="T161" i="1" l="1"/>
  <c r="R161" i="1"/>
  <c r="O161" i="1"/>
  <c r="T142" i="1"/>
  <c r="R142" i="1"/>
  <c r="O142" i="1"/>
  <c r="T136" i="1" l="1"/>
  <c r="T135" i="1"/>
  <c r="R136" i="1"/>
  <c r="R135" i="1"/>
  <c r="O136" i="1"/>
  <c r="O135" i="1"/>
  <c r="T250" i="1"/>
  <c r="R250" i="1"/>
  <c r="O250" i="1"/>
  <c r="T159" i="1" l="1"/>
  <c r="T160" i="1"/>
  <c r="R159" i="1"/>
  <c r="O159" i="1"/>
  <c r="T157" i="1"/>
  <c r="R157" i="1"/>
  <c r="O157" i="1"/>
  <c r="T247" i="1" l="1"/>
  <c r="R247" i="1"/>
  <c r="O247" i="1"/>
  <c r="T128" i="1"/>
  <c r="T127" i="1"/>
  <c r="R128" i="1"/>
  <c r="R127" i="1"/>
  <c r="O128" i="1"/>
  <c r="O127" i="1"/>
  <c r="T133" i="1"/>
  <c r="R133" i="1"/>
  <c r="O133" i="1"/>
  <c r="T149" i="1" l="1"/>
  <c r="R149" i="1"/>
  <c r="O149" i="1"/>
  <c r="R160" i="1" l="1"/>
  <c r="Y235" i="1" l="1"/>
  <c r="T148" i="1" l="1"/>
  <c r="R148" i="1"/>
  <c r="O154" i="1" l="1"/>
  <c r="O134" i="1" l="1"/>
  <c r="O152" i="1"/>
  <c r="T162" i="1"/>
  <c r="R162" i="1"/>
  <c r="O162" i="1"/>
  <c r="T163" i="1" l="1"/>
  <c r="R163" i="1"/>
  <c r="O163" i="1"/>
  <c r="T140" i="1"/>
  <c r="R140" i="1"/>
  <c r="O140" i="1"/>
  <c r="T126" i="1"/>
  <c r="R126" i="1"/>
  <c r="O126" i="1"/>
  <c r="T139" i="1" l="1"/>
  <c r="O139" i="1"/>
  <c r="T153" i="1" l="1"/>
  <c r="R153" i="1"/>
  <c r="T156" i="1" l="1"/>
  <c r="R156" i="1"/>
  <c r="N156" i="1"/>
  <c r="T252" i="1" l="1"/>
  <c r="R252" i="1"/>
  <c r="O252" i="1"/>
  <c r="T150" i="1" l="1"/>
  <c r="R150" i="1"/>
  <c r="O150" i="1"/>
  <c r="T147" i="1" l="1"/>
  <c r="R147" i="1"/>
  <c r="O147" i="1"/>
  <c r="T132" i="1" l="1"/>
  <c r="R132" i="1"/>
  <c r="O132" i="1"/>
  <c r="O148" i="1" l="1"/>
  <c r="T130" i="1" l="1"/>
  <c r="R130" i="1"/>
  <c r="O130" i="1"/>
  <c r="T164" i="1" l="1"/>
  <c r="R164" i="1"/>
  <c r="O164" i="1"/>
  <c r="T131" i="1"/>
  <c r="R131" i="1"/>
  <c r="O131" i="1"/>
  <c r="T158" i="1"/>
  <c r="R158" i="1"/>
  <c r="O158" i="1"/>
  <c r="T138" i="1" l="1"/>
  <c r="R138" i="1"/>
  <c r="O138" i="1"/>
  <c r="O160" i="1" l="1"/>
  <c r="T141" i="1" l="1"/>
  <c r="R141" i="1"/>
  <c r="O141" i="1"/>
  <c r="T155" i="1" l="1"/>
  <c r="R155" i="1"/>
  <c r="O155" i="1"/>
  <c r="T129" i="1" l="1"/>
  <c r="R129" i="1"/>
  <c r="O129" i="1"/>
  <c r="T154" i="1"/>
  <c r="R154" i="1"/>
  <c r="O137" i="1" l="1"/>
  <c r="T146" i="1" l="1"/>
  <c r="R146" i="1"/>
  <c r="O146" i="1"/>
  <c r="O145" i="1" l="1"/>
  <c r="T125" i="1"/>
  <c r="R125" i="1"/>
  <c r="O125" i="1"/>
  <c r="T134" i="1" l="1"/>
  <c r="R134" i="1" l="1"/>
  <c r="T152" i="1" l="1"/>
  <c r="R152" i="1"/>
  <c r="AA88" i="1" l="1"/>
  <c r="AB222" i="1" l="1"/>
  <c r="AA222" i="1"/>
  <c r="Z222" i="1"/>
  <c r="Y222" i="1"/>
  <c r="X222" i="1"/>
  <c r="AB223" i="1"/>
  <c r="AA223" i="1"/>
  <c r="Z223" i="1"/>
  <c r="Y223" i="1"/>
  <c r="X223" i="1"/>
  <c r="X22" i="1" l="1"/>
  <c r="Y22" i="1"/>
  <c r="Z22" i="1"/>
  <c r="AA22" i="1"/>
  <c r="AB22" i="1"/>
  <c r="X23" i="1"/>
  <c r="Y23" i="1"/>
  <c r="Z23" i="1"/>
  <c r="AA23" i="1"/>
  <c r="AB23" i="1"/>
  <c r="N151" i="1" l="1"/>
  <c r="X162" i="1" l="1"/>
  <c r="X161" i="1"/>
  <c r="J11" i="4" l="1"/>
  <c r="I11" i="4"/>
  <c r="H11" i="4"/>
  <c r="G11" i="4"/>
  <c r="F11" i="4"/>
  <c r="E11" i="4"/>
  <c r="D11" i="4"/>
  <c r="C11" i="4"/>
  <c r="B11" i="4"/>
  <c r="X257" i="1" l="1"/>
  <c r="Y257" i="1"/>
  <c r="Z25" i="1" l="1"/>
  <c r="O80" i="1" l="1"/>
  <c r="P68" i="1" l="1"/>
  <c r="P70" i="1"/>
  <c r="P72" i="1"/>
  <c r="P69" i="1"/>
  <c r="P71" i="1"/>
  <c r="P73" i="1"/>
  <c r="F70" i="1"/>
  <c r="P67" i="1"/>
  <c r="P38" i="1"/>
  <c r="P39" i="1"/>
  <c r="P40" i="1"/>
  <c r="P41" i="1"/>
  <c r="X126" i="1"/>
  <c r="Z67" i="1"/>
  <c r="AA67" i="1"/>
  <c r="AB67" i="1"/>
  <c r="X67" i="1"/>
  <c r="Y67" i="1"/>
  <c r="X198" i="1"/>
  <c r="AA179" i="1"/>
  <c r="AB179" i="1"/>
  <c r="Z179" i="1"/>
  <c r="Y179" i="1"/>
  <c r="X179" i="1"/>
  <c r="X85" i="1"/>
  <c r="AB11" i="1"/>
  <c r="AA11" i="1"/>
  <c r="Z11" i="1"/>
  <c r="Y11" i="1"/>
  <c r="X11" i="1"/>
  <c r="X25" i="1" l="1"/>
  <c r="X26" i="1"/>
  <c r="X128" i="1" l="1"/>
  <c r="R139" i="1"/>
  <c r="AB206" i="1" l="1"/>
  <c r="AA206" i="1"/>
  <c r="Z206" i="1"/>
  <c r="Y206" i="1"/>
  <c r="X206" i="1"/>
  <c r="T145" i="1" l="1"/>
  <c r="R145" i="1"/>
  <c r="X146" i="1" l="1"/>
  <c r="S151" i="1"/>
  <c r="Q151" i="1"/>
  <c r="T137" i="1"/>
  <c r="R137" i="1"/>
  <c r="O253" i="1" l="1"/>
  <c r="D165" i="1" l="1"/>
  <c r="N165" i="1" l="1"/>
  <c r="AB252" i="1" l="1"/>
  <c r="AA252" i="1"/>
  <c r="Z252" i="1"/>
  <c r="U253" i="1"/>
  <c r="Y252" i="1"/>
  <c r="X252" i="1"/>
  <c r="K253" i="1"/>
  <c r="E253" i="1" l="1"/>
  <c r="E243" i="1" l="1"/>
  <c r="F223" i="1" s="1"/>
  <c r="AB139" i="1" l="1"/>
  <c r="AA139" i="1"/>
  <c r="Z139" i="1"/>
  <c r="Y139" i="1"/>
  <c r="X139" i="1"/>
  <c r="AB196" i="1"/>
  <c r="AA196" i="1"/>
  <c r="Z196" i="1"/>
  <c r="Y196" i="1"/>
  <c r="X196" i="1"/>
  <c r="AB61" i="1" l="1"/>
  <c r="AA61" i="1"/>
  <c r="Z61" i="1"/>
  <c r="Y61" i="1"/>
  <c r="X61" i="1"/>
  <c r="O208" i="1" l="1"/>
  <c r="P179" i="1" s="1"/>
  <c r="P207" i="1" l="1"/>
  <c r="P206" i="1"/>
  <c r="P196" i="1"/>
  <c r="P194" i="1"/>
  <c r="B5" i="3"/>
  <c r="X267" i="1" l="1"/>
  <c r="X184" i="1"/>
  <c r="X92" i="1"/>
  <c r="O28" i="1" l="1"/>
  <c r="P10" i="1" s="1"/>
  <c r="P26" i="1" l="1"/>
  <c r="P22" i="1"/>
  <c r="B6" i="3"/>
  <c r="P11" i="1"/>
  <c r="P25" i="1"/>
  <c r="X232" i="1"/>
  <c r="AB33" i="1" l="1"/>
  <c r="AA33" i="1"/>
  <c r="Z33" i="1"/>
  <c r="Y33" i="1"/>
  <c r="X33" i="1"/>
  <c r="AB146" i="1" l="1"/>
  <c r="AA146" i="1"/>
  <c r="Z146" i="1"/>
  <c r="Y146" i="1"/>
  <c r="X35" i="1" l="1"/>
  <c r="Y35" i="1"/>
  <c r="Z35" i="1"/>
  <c r="AA35" i="1"/>
  <c r="AB35" i="1"/>
  <c r="O165" i="1" l="1"/>
  <c r="P131" i="1" s="1"/>
  <c r="P139" i="1" l="1"/>
  <c r="P125" i="1"/>
  <c r="P136" i="1"/>
  <c r="P146" i="1"/>
  <c r="P137" i="1"/>
  <c r="AB71" i="1" l="1"/>
  <c r="AA71" i="1"/>
  <c r="Z71" i="1"/>
  <c r="Y71" i="1"/>
  <c r="X71" i="1"/>
  <c r="K214" i="1" l="1"/>
  <c r="U214" i="1"/>
  <c r="O214" i="1"/>
  <c r="E214" i="1"/>
  <c r="AB211" i="1" l="1"/>
  <c r="AA211" i="1"/>
  <c r="Z211" i="1"/>
  <c r="Y211" i="1"/>
  <c r="X211" i="1"/>
  <c r="P211" i="1"/>
  <c r="Y202" i="1" l="1"/>
  <c r="Y89" i="1" l="1"/>
  <c r="X239" i="1" l="1"/>
  <c r="P177" i="1" l="1"/>
  <c r="P187" i="1" l="1"/>
  <c r="P195" i="1"/>
  <c r="Y226" i="1"/>
  <c r="Y172" i="1"/>
  <c r="X39" i="1" l="1"/>
  <c r="AB26" i="1"/>
  <c r="AA26" i="1"/>
  <c r="Z26" i="1"/>
  <c r="Y26" i="1"/>
  <c r="P212" i="1" l="1"/>
  <c r="AB200" i="1" l="1"/>
  <c r="AA200" i="1"/>
  <c r="Z200" i="1"/>
  <c r="Y200" i="1"/>
  <c r="X200" i="1"/>
  <c r="X152" i="1" l="1"/>
  <c r="Y140" i="1"/>
  <c r="Y136" i="1"/>
  <c r="Y135" i="1"/>
  <c r="Y250" i="1"/>
  <c r="I4" i="5"/>
  <c r="I3" i="5" s="1"/>
  <c r="H4" i="5"/>
  <c r="H3" i="5" s="1"/>
  <c r="G4" i="5"/>
  <c r="G3" i="5" s="1"/>
  <c r="F4" i="5"/>
  <c r="F3" i="5" s="1"/>
  <c r="E4" i="5"/>
  <c r="E3" i="5" s="1"/>
  <c r="C4" i="5"/>
  <c r="C3" i="5" s="1"/>
  <c r="B4" i="5"/>
  <c r="B3" i="5" s="1"/>
  <c r="I4" i="6"/>
  <c r="I3" i="6" s="1"/>
  <c r="H4" i="6"/>
  <c r="H3" i="6" s="1"/>
  <c r="G4" i="6"/>
  <c r="G3" i="6" s="1"/>
  <c r="F4" i="6"/>
  <c r="F3" i="6" s="1"/>
  <c r="E4" i="6"/>
  <c r="E3" i="6" s="1"/>
  <c r="D4" i="6"/>
  <c r="D3" i="6" s="1"/>
  <c r="C4" i="6"/>
  <c r="C3" i="6" s="1"/>
  <c r="B4" i="6"/>
  <c r="B3" i="6" s="1"/>
  <c r="AB273" i="1"/>
  <c r="AA273" i="1"/>
  <c r="Y273" i="1"/>
  <c r="U273" i="1"/>
  <c r="O273" i="1"/>
  <c r="K273" i="1"/>
  <c r="E273" i="1"/>
  <c r="F271" i="1" s="1"/>
  <c r="AB272" i="1"/>
  <c r="AA272" i="1"/>
  <c r="Z272" i="1"/>
  <c r="Y272" i="1"/>
  <c r="X272" i="1"/>
  <c r="AB271" i="1"/>
  <c r="AA271" i="1"/>
  <c r="Z271" i="1"/>
  <c r="Y271" i="1"/>
  <c r="X271" i="1"/>
  <c r="AB270" i="1"/>
  <c r="AA270" i="1"/>
  <c r="Z270" i="1"/>
  <c r="Y270" i="1"/>
  <c r="X270" i="1"/>
  <c r="AB269" i="1"/>
  <c r="AA269" i="1"/>
  <c r="Z269" i="1"/>
  <c r="Y269" i="1"/>
  <c r="X269" i="1"/>
  <c r="AB268" i="1"/>
  <c r="AA268" i="1"/>
  <c r="Z268" i="1"/>
  <c r="Y268" i="1"/>
  <c r="X268" i="1"/>
  <c r="AB267" i="1"/>
  <c r="AA267" i="1"/>
  <c r="Z267" i="1"/>
  <c r="Y267" i="1"/>
  <c r="AB266" i="1"/>
  <c r="AA266" i="1"/>
  <c r="Z266" i="1"/>
  <c r="Y266" i="1"/>
  <c r="X266" i="1"/>
  <c r="AB265" i="1"/>
  <c r="AA265" i="1"/>
  <c r="Z265" i="1"/>
  <c r="Y265" i="1"/>
  <c r="X265" i="1"/>
  <c r="AB264" i="1"/>
  <c r="AA264" i="1"/>
  <c r="Z264" i="1"/>
  <c r="Y264" i="1"/>
  <c r="X264" i="1"/>
  <c r="AB263" i="1"/>
  <c r="AA263" i="1"/>
  <c r="Z263" i="1"/>
  <c r="Y263" i="1"/>
  <c r="X263" i="1"/>
  <c r="AB262" i="1"/>
  <c r="AA262" i="1"/>
  <c r="Z262" i="1"/>
  <c r="Y262" i="1"/>
  <c r="X262" i="1"/>
  <c r="AB261" i="1"/>
  <c r="AA261" i="1"/>
  <c r="Z261" i="1"/>
  <c r="Y261" i="1"/>
  <c r="X261" i="1"/>
  <c r="U258" i="1"/>
  <c r="O258" i="1"/>
  <c r="P257" i="1" s="1"/>
  <c r="K258" i="1"/>
  <c r="E258" i="1"/>
  <c r="F257" i="1" s="1"/>
  <c r="AB257" i="1"/>
  <c r="AA257" i="1"/>
  <c r="Z257" i="1"/>
  <c r="AB256" i="1"/>
  <c r="AA256" i="1"/>
  <c r="Z256" i="1"/>
  <c r="Y256" i="1"/>
  <c r="X256" i="1"/>
  <c r="B21" i="2"/>
  <c r="B11" i="2" s="1"/>
  <c r="AB251" i="1"/>
  <c r="AA251" i="1"/>
  <c r="Z251" i="1"/>
  <c r="Y251" i="1"/>
  <c r="X251" i="1"/>
  <c r="AB249" i="1"/>
  <c r="AA249" i="1"/>
  <c r="Z249" i="1"/>
  <c r="Y249" i="1"/>
  <c r="X249" i="1"/>
  <c r="AB250" i="1"/>
  <c r="AA250" i="1"/>
  <c r="Z250" i="1"/>
  <c r="X250" i="1"/>
  <c r="AB248" i="1"/>
  <c r="AA248" i="1"/>
  <c r="Z248" i="1"/>
  <c r="Y248" i="1"/>
  <c r="X248" i="1"/>
  <c r="AB247" i="1"/>
  <c r="AA247" i="1"/>
  <c r="Z247" i="1"/>
  <c r="Y247" i="1"/>
  <c r="P252" i="1"/>
  <c r="AB243" i="1"/>
  <c r="AA243" i="1"/>
  <c r="Y243" i="1"/>
  <c r="U243" i="1"/>
  <c r="O243" i="1"/>
  <c r="K243" i="1"/>
  <c r="AB242" i="1"/>
  <c r="AA242" i="1"/>
  <c r="Z242" i="1"/>
  <c r="Y242" i="1"/>
  <c r="X242" i="1"/>
  <c r="AB241" i="1"/>
  <c r="AA241" i="1"/>
  <c r="Z241" i="1"/>
  <c r="Y241" i="1"/>
  <c r="X241" i="1"/>
  <c r="AB240" i="1"/>
  <c r="AA240" i="1"/>
  <c r="Z240" i="1"/>
  <c r="Y240" i="1"/>
  <c r="X240" i="1"/>
  <c r="AB239" i="1"/>
  <c r="AA239" i="1"/>
  <c r="Z239" i="1"/>
  <c r="Y239" i="1"/>
  <c r="AB236" i="1"/>
  <c r="AA236" i="1"/>
  <c r="Z236" i="1"/>
  <c r="Y236" i="1"/>
  <c r="X236" i="1"/>
  <c r="AB235" i="1"/>
  <c r="AA235" i="1"/>
  <c r="Z235" i="1"/>
  <c r="X235" i="1"/>
  <c r="AB234" i="1"/>
  <c r="AA234" i="1"/>
  <c r="Z234" i="1"/>
  <c r="Y234" i="1"/>
  <c r="X234" i="1"/>
  <c r="AB233" i="1"/>
  <c r="AA233" i="1"/>
  <c r="Z233" i="1"/>
  <c r="Y233" i="1"/>
  <c r="X233" i="1"/>
  <c r="AB232" i="1"/>
  <c r="AA232" i="1"/>
  <c r="Z232" i="1"/>
  <c r="Y232" i="1"/>
  <c r="AB231" i="1"/>
  <c r="AA231" i="1"/>
  <c r="Z231" i="1"/>
  <c r="Y231" i="1"/>
  <c r="X231" i="1"/>
  <c r="AB230" i="1"/>
  <c r="AA230" i="1"/>
  <c r="Z230" i="1"/>
  <c r="Y230" i="1"/>
  <c r="X230" i="1"/>
  <c r="AB229" i="1"/>
  <c r="AA229" i="1"/>
  <c r="Z229" i="1"/>
  <c r="Y229" i="1"/>
  <c r="X229" i="1"/>
  <c r="AB228" i="1"/>
  <c r="AA228" i="1"/>
  <c r="Z228" i="1"/>
  <c r="Y228" i="1"/>
  <c r="X228" i="1"/>
  <c r="AB227" i="1"/>
  <c r="AA227" i="1"/>
  <c r="Z227" i="1"/>
  <c r="Y227" i="1"/>
  <c r="X227" i="1"/>
  <c r="AB226" i="1"/>
  <c r="AA226" i="1"/>
  <c r="Z226" i="1"/>
  <c r="X226" i="1"/>
  <c r="AB225" i="1"/>
  <c r="AA225" i="1"/>
  <c r="Z225" i="1"/>
  <c r="Y225" i="1"/>
  <c r="X225" i="1"/>
  <c r="AB224" i="1"/>
  <c r="AA224" i="1"/>
  <c r="Z224" i="1"/>
  <c r="Y224" i="1"/>
  <c r="X224" i="1"/>
  <c r="AB219" i="1"/>
  <c r="AA219" i="1"/>
  <c r="Z219" i="1"/>
  <c r="Y219" i="1"/>
  <c r="X219" i="1"/>
  <c r="AB218" i="1"/>
  <c r="AA218" i="1"/>
  <c r="Z218" i="1"/>
  <c r="Y218" i="1"/>
  <c r="X218" i="1"/>
  <c r="AB214" i="1"/>
  <c r="AA214" i="1"/>
  <c r="Y214" i="1"/>
  <c r="B2" i="3"/>
  <c r="B19" i="2"/>
  <c r="B9" i="2" s="1"/>
  <c r="AB213" i="1"/>
  <c r="AA213" i="1"/>
  <c r="Z213" i="1"/>
  <c r="Y213" i="1"/>
  <c r="X213" i="1"/>
  <c r="AB212" i="1"/>
  <c r="AA212" i="1"/>
  <c r="Z212" i="1"/>
  <c r="Y212" i="1"/>
  <c r="X212" i="1"/>
  <c r="AB208" i="1"/>
  <c r="AA208" i="1"/>
  <c r="Y208" i="1"/>
  <c r="U208" i="1"/>
  <c r="K208" i="1"/>
  <c r="E208" i="1"/>
  <c r="AB205" i="1"/>
  <c r="AA205" i="1"/>
  <c r="Z205" i="1"/>
  <c r="Y205" i="1"/>
  <c r="X205" i="1"/>
  <c r="AB204" i="1"/>
  <c r="AA204" i="1"/>
  <c r="Z204" i="1"/>
  <c r="Y204" i="1"/>
  <c r="X204" i="1"/>
  <c r="AB203" i="1"/>
  <c r="AA203" i="1"/>
  <c r="Z203" i="1"/>
  <c r="Y203" i="1"/>
  <c r="X203" i="1"/>
  <c r="AB202" i="1"/>
  <c r="AA202" i="1"/>
  <c r="Z202" i="1"/>
  <c r="X202" i="1"/>
  <c r="AB201" i="1"/>
  <c r="AA201" i="1"/>
  <c r="Z201" i="1"/>
  <c r="Y201" i="1"/>
  <c r="X201" i="1"/>
  <c r="AB199" i="1"/>
  <c r="AA199" i="1"/>
  <c r="Z199" i="1"/>
  <c r="Y199" i="1"/>
  <c r="X199" i="1"/>
  <c r="AB198" i="1"/>
  <c r="AA198" i="1"/>
  <c r="Z198" i="1"/>
  <c r="Y198" i="1"/>
  <c r="AB197" i="1"/>
  <c r="AA197" i="1"/>
  <c r="Z197" i="1"/>
  <c r="Y197" i="1"/>
  <c r="X197" i="1"/>
  <c r="AB195" i="1"/>
  <c r="AA195" i="1"/>
  <c r="Z195" i="1"/>
  <c r="Y195" i="1"/>
  <c r="X195" i="1"/>
  <c r="AB194" i="1"/>
  <c r="AA194" i="1"/>
  <c r="Z194" i="1"/>
  <c r="Y194" i="1"/>
  <c r="X194" i="1"/>
  <c r="AB193" i="1"/>
  <c r="AA193" i="1"/>
  <c r="Z193" i="1"/>
  <c r="Y193" i="1"/>
  <c r="X193" i="1"/>
  <c r="AB192" i="1"/>
  <c r="AA192" i="1"/>
  <c r="Z192" i="1"/>
  <c r="Y192" i="1"/>
  <c r="X192" i="1"/>
  <c r="AB191" i="1"/>
  <c r="AA191" i="1"/>
  <c r="Z191" i="1"/>
  <c r="Y191" i="1"/>
  <c r="X191" i="1"/>
  <c r="AB190" i="1"/>
  <c r="AA190" i="1"/>
  <c r="Z190" i="1"/>
  <c r="Y190" i="1"/>
  <c r="X190" i="1"/>
  <c r="AB189" i="1"/>
  <c r="AA189" i="1"/>
  <c r="Z189" i="1"/>
  <c r="Y189" i="1"/>
  <c r="X189" i="1"/>
  <c r="AB188" i="1"/>
  <c r="AA188" i="1"/>
  <c r="Z188" i="1"/>
  <c r="Y188" i="1"/>
  <c r="X188" i="1"/>
  <c r="AB187" i="1"/>
  <c r="AA187" i="1"/>
  <c r="Z187" i="1"/>
  <c r="Y187" i="1"/>
  <c r="X187" i="1"/>
  <c r="AB186" i="1"/>
  <c r="AA186" i="1"/>
  <c r="Z186" i="1"/>
  <c r="Y186" i="1"/>
  <c r="X186" i="1"/>
  <c r="AB185" i="1"/>
  <c r="AA185" i="1"/>
  <c r="Z185" i="1"/>
  <c r="Y185" i="1"/>
  <c r="X185" i="1"/>
  <c r="AB184" i="1"/>
  <c r="AA184" i="1"/>
  <c r="Z184" i="1"/>
  <c r="Y184" i="1"/>
  <c r="AB183" i="1"/>
  <c r="AA183" i="1"/>
  <c r="Z183" i="1"/>
  <c r="Y183" i="1"/>
  <c r="X183" i="1"/>
  <c r="AB182" i="1"/>
  <c r="AA182" i="1"/>
  <c r="Z182" i="1"/>
  <c r="Y182" i="1"/>
  <c r="X182" i="1"/>
  <c r="AB181" i="1"/>
  <c r="AA181" i="1"/>
  <c r="Z181" i="1"/>
  <c r="Y181" i="1"/>
  <c r="X181" i="1"/>
  <c r="AB207" i="1"/>
  <c r="AA207" i="1"/>
  <c r="Z207" i="1"/>
  <c r="Y207" i="1"/>
  <c r="X207" i="1"/>
  <c r="AB180" i="1"/>
  <c r="AA180" i="1"/>
  <c r="Z180" i="1"/>
  <c r="Y180" i="1"/>
  <c r="X180" i="1"/>
  <c r="AB178" i="1"/>
  <c r="AA178" i="1"/>
  <c r="Z178" i="1"/>
  <c r="Y178" i="1"/>
  <c r="X178" i="1"/>
  <c r="AB177" i="1"/>
  <c r="AA177" i="1"/>
  <c r="Z177" i="1"/>
  <c r="Y177" i="1"/>
  <c r="X177" i="1"/>
  <c r="AB174" i="1"/>
  <c r="AA174" i="1"/>
  <c r="Y174" i="1"/>
  <c r="U174" i="1"/>
  <c r="O174" i="1"/>
  <c r="K174" i="1"/>
  <c r="E174" i="1"/>
  <c r="B17" i="2" s="1"/>
  <c r="B7" i="2" s="1"/>
  <c r="AB173" i="1"/>
  <c r="AA173" i="1"/>
  <c r="Z173" i="1"/>
  <c r="Y173" i="1"/>
  <c r="X173" i="1"/>
  <c r="AB172" i="1"/>
  <c r="AA172" i="1"/>
  <c r="Z172" i="1"/>
  <c r="X172" i="1"/>
  <c r="AB171" i="1"/>
  <c r="AA171" i="1"/>
  <c r="Z171" i="1"/>
  <c r="Y171" i="1"/>
  <c r="X171" i="1"/>
  <c r="AB170" i="1"/>
  <c r="AA170" i="1"/>
  <c r="Z170" i="1"/>
  <c r="Y170" i="1"/>
  <c r="X170" i="1"/>
  <c r="AB169" i="1"/>
  <c r="AA169" i="1"/>
  <c r="Z169" i="1"/>
  <c r="Y169" i="1"/>
  <c r="X169" i="1"/>
  <c r="AB168" i="1"/>
  <c r="AA168" i="1"/>
  <c r="Z168" i="1"/>
  <c r="Y168" i="1"/>
  <c r="X168" i="1"/>
  <c r="AB165" i="1"/>
  <c r="AA165" i="1"/>
  <c r="Y165" i="1"/>
  <c r="U165" i="1"/>
  <c r="K165" i="1"/>
  <c r="E165" i="1"/>
  <c r="AB164" i="1"/>
  <c r="AA164" i="1"/>
  <c r="Z164" i="1"/>
  <c r="X164" i="1"/>
  <c r="Y164" i="1"/>
  <c r="AB163" i="1"/>
  <c r="AA163" i="1"/>
  <c r="Z163" i="1"/>
  <c r="X163" i="1"/>
  <c r="Y163" i="1"/>
  <c r="AB162" i="1"/>
  <c r="AA162" i="1"/>
  <c r="Z162" i="1"/>
  <c r="Y162" i="1"/>
  <c r="AB161" i="1"/>
  <c r="AA161" i="1"/>
  <c r="Z161" i="1"/>
  <c r="Y161" i="1"/>
  <c r="AB160" i="1"/>
  <c r="AA160" i="1"/>
  <c r="Z160" i="1"/>
  <c r="Y160" i="1"/>
  <c r="X160" i="1"/>
  <c r="AB159" i="1"/>
  <c r="AA159" i="1"/>
  <c r="Z159" i="1"/>
  <c r="Y159" i="1"/>
  <c r="X159" i="1"/>
  <c r="AB158" i="1"/>
  <c r="AA158" i="1"/>
  <c r="Z158" i="1"/>
  <c r="Y158" i="1"/>
  <c r="X158" i="1"/>
  <c r="AB157" i="1"/>
  <c r="AA157" i="1"/>
  <c r="Z157" i="1"/>
  <c r="Y157" i="1"/>
  <c r="X157" i="1"/>
  <c r="AB156" i="1"/>
  <c r="AA156" i="1"/>
  <c r="Z156" i="1"/>
  <c r="X156" i="1"/>
  <c r="Y156" i="1"/>
  <c r="AB155" i="1"/>
  <c r="AA155" i="1"/>
  <c r="Z155" i="1"/>
  <c r="Y155" i="1"/>
  <c r="X155" i="1"/>
  <c r="AB154" i="1"/>
  <c r="AA154" i="1"/>
  <c r="Z154" i="1"/>
  <c r="Y154" i="1"/>
  <c r="X154" i="1"/>
  <c r="AB153" i="1"/>
  <c r="AA153" i="1"/>
  <c r="Z153" i="1"/>
  <c r="X153" i="1"/>
  <c r="Y153" i="1"/>
  <c r="AB152" i="1"/>
  <c r="AA152" i="1"/>
  <c r="Z152" i="1"/>
  <c r="Y152" i="1"/>
  <c r="AB151" i="1"/>
  <c r="AA151" i="1"/>
  <c r="Z151" i="1"/>
  <c r="Y151" i="1"/>
  <c r="X151" i="1"/>
  <c r="AB150" i="1"/>
  <c r="AA150" i="1"/>
  <c r="Z150" i="1"/>
  <c r="Y150" i="1"/>
  <c r="X150" i="1"/>
  <c r="AB149" i="1"/>
  <c r="AA149" i="1"/>
  <c r="Z149" i="1"/>
  <c r="Y149" i="1"/>
  <c r="X149" i="1"/>
  <c r="AB148" i="1"/>
  <c r="AA148" i="1"/>
  <c r="Z148" i="1"/>
  <c r="Y148" i="1"/>
  <c r="AB147" i="1"/>
  <c r="AA147" i="1"/>
  <c r="Z147" i="1"/>
  <c r="Y147" i="1"/>
  <c r="X147" i="1"/>
  <c r="AB145" i="1"/>
  <c r="AA145" i="1"/>
  <c r="Z145" i="1"/>
  <c r="Y145" i="1"/>
  <c r="X145" i="1"/>
  <c r="AB142" i="1"/>
  <c r="AA142" i="1"/>
  <c r="Z142" i="1"/>
  <c r="Y142" i="1"/>
  <c r="X142" i="1"/>
  <c r="AB141" i="1"/>
  <c r="AA141" i="1"/>
  <c r="Z141" i="1"/>
  <c r="Y141" i="1"/>
  <c r="X141" i="1"/>
  <c r="AB140" i="1"/>
  <c r="AA140" i="1"/>
  <c r="Z140" i="1"/>
  <c r="X140" i="1"/>
  <c r="AB134" i="1"/>
  <c r="AA134" i="1"/>
  <c r="Z134" i="1"/>
  <c r="Y134" i="1"/>
  <c r="X134" i="1"/>
  <c r="AB138" i="1"/>
  <c r="AA138" i="1"/>
  <c r="Z138" i="1"/>
  <c r="Y138" i="1"/>
  <c r="X138" i="1"/>
  <c r="AB137" i="1"/>
  <c r="AA137" i="1"/>
  <c r="Z137" i="1"/>
  <c r="Y137" i="1"/>
  <c r="AB136" i="1"/>
  <c r="AA136" i="1"/>
  <c r="Z136" i="1"/>
  <c r="AB135" i="1"/>
  <c r="AA135" i="1"/>
  <c r="Z135" i="1"/>
  <c r="AB133" i="1"/>
  <c r="AA133" i="1"/>
  <c r="Z133" i="1"/>
  <c r="Y133" i="1"/>
  <c r="X133" i="1"/>
  <c r="AB132" i="1"/>
  <c r="AA132" i="1"/>
  <c r="Z132" i="1"/>
  <c r="Y132" i="1"/>
  <c r="X132" i="1"/>
  <c r="AB131" i="1"/>
  <c r="AA131" i="1"/>
  <c r="Z131" i="1"/>
  <c r="Y131" i="1"/>
  <c r="X131" i="1"/>
  <c r="AB130" i="1"/>
  <c r="AA130" i="1"/>
  <c r="Z130" i="1"/>
  <c r="Y130" i="1"/>
  <c r="X130" i="1"/>
  <c r="AB129" i="1"/>
  <c r="AA129" i="1"/>
  <c r="Z129" i="1"/>
  <c r="Y129" i="1"/>
  <c r="X129" i="1"/>
  <c r="AB128" i="1"/>
  <c r="AA128" i="1"/>
  <c r="Z128" i="1"/>
  <c r="Y128" i="1"/>
  <c r="AB127" i="1"/>
  <c r="AA127" i="1"/>
  <c r="Z127" i="1"/>
  <c r="Y127" i="1"/>
  <c r="AB126" i="1"/>
  <c r="AA126" i="1"/>
  <c r="Z126" i="1"/>
  <c r="Y126" i="1"/>
  <c r="AB125" i="1"/>
  <c r="AA125" i="1"/>
  <c r="Z125" i="1"/>
  <c r="Y125" i="1"/>
  <c r="AB121" i="1"/>
  <c r="AA121" i="1"/>
  <c r="Y121" i="1"/>
  <c r="U121" i="1"/>
  <c r="O121" i="1"/>
  <c r="K121" i="1"/>
  <c r="E121" i="1"/>
  <c r="F150" i="1" s="1"/>
  <c r="AB120" i="1"/>
  <c r="AA120" i="1"/>
  <c r="Z120" i="1"/>
  <c r="Y120" i="1"/>
  <c r="X120" i="1"/>
  <c r="AB119" i="1"/>
  <c r="AA119" i="1"/>
  <c r="Z119" i="1"/>
  <c r="Y119" i="1"/>
  <c r="X119" i="1"/>
  <c r="AB118" i="1"/>
  <c r="AA118" i="1"/>
  <c r="Z118" i="1"/>
  <c r="Y118" i="1"/>
  <c r="X118" i="1"/>
  <c r="AB117" i="1"/>
  <c r="AA117" i="1"/>
  <c r="Z117" i="1"/>
  <c r="Y117" i="1"/>
  <c r="X117" i="1"/>
  <c r="AB116" i="1"/>
  <c r="AA116" i="1"/>
  <c r="Z116" i="1"/>
  <c r="Y116" i="1"/>
  <c r="X116" i="1"/>
  <c r="AB115" i="1"/>
  <c r="AA115" i="1"/>
  <c r="Z115" i="1"/>
  <c r="Y115" i="1"/>
  <c r="X115" i="1"/>
  <c r="AB114" i="1"/>
  <c r="AA114" i="1"/>
  <c r="Z114" i="1"/>
  <c r="Y114" i="1"/>
  <c r="X114" i="1"/>
  <c r="AB113" i="1"/>
  <c r="AA113" i="1"/>
  <c r="Z113" i="1"/>
  <c r="Y113" i="1"/>
  <c r="X113" i="1"/>
  <c r="AB112" i="1"/>
  <c r="AA112" i="1"/>
  <c r="Z112" i="1"/>
  <c r="Y112" i="1"/>
  <c r="X112" i="1"/>
  <c r="AB111" i="1"/>
  <c r="AA111" i="1"/>
  <c r="Z111" i="1"/>
  <c r="Y111" i="1"/>
  <c r="X111" i="1"/>
  <c r="AB110" i="1"/>
  <c r="AA110" i="1"/>
  <c r="Z110" i="1"/>
  <c r="Y110" i="1"/>
  <c r="X110" i="1"/>
  <c r="AB109" i="1"/>
  <c r="AA109" i="1"/>
  <c r="Z109" i="1"/>
  <c r="Y109" i="1"/>
  <c r="X109" i="1"/>
  <c r="AB108" i="1"/>
  <c r="AA108" i="1"/>
  <c r="Z108" i="1"/>
  <c r="Y108" i="1"/>
  <c r="X108" i="1"/>
  <c r="AB107" i="1"/>
  <c r="AA107" i="1"/>
  <c r="Z107" i="1"/>
  <c r="Y107" i="1"/>
  <c r="X107" i="1"/>
  <c r="AB106" i="1"/>
  <c r="AA106" i="1"/>
  <c r="Z106" i="1"/>
  <c r="Y106" i="1"/>
  <c r="X106" i="1"/>
  <c r="AB105" i="1"/>
  <c r="AA105" i="1"/>
  <c r="Z105" i="1"/>
  <c r="Y105" i="1"/>
  <c r="X105" i="1"/>
  <c r="AB104" i="1"/>
  <c r="AA104" i="1"/>
  <c r="Z104" i="1"/>
  <c r="Y104" i="1"/>
  <c r="X104" i="1"/>
  <c r="AB99" i="1"/>
  <c r="AA99" i="1"/>
  <c r="Z99" i="1"/>
  <c r="Y99" i="1"/>
  <c r="X99" i="1"/>
  <c r="AB103" i="1"/>
  <c r="AA103" i="1"/>
  <c r="Z103" i="1"/>
  <c r="Y103" i="1"/>
  <c r="X103" i="1"/>
  <c r="AB102" i="1"/>
  <c r="AA102" i="1"/>
  <c r="Z102" i="1"/>
  <c r="Y102" i="1"/>
  <c r="X102" i="1"/>
  <c r="AB101" i="1"/>
  <c r="AA101" i="1"/>
  <c r="Z101" i="1"/>
  <c r="Y101" i="1"/>
  <c r="X101" i="1"/>
  <c r="AB100" i="1"/>
  <c r="AA100" i="1"/>
  <c r="Z100" i="1"/>
  <c r="Y100" i="1"/>
  <c r="X100" i="1"/>
  <c r="AB98" i="1"/>
  <c r="AA98" i="1"/>
  <c r="Z98" i="1"/>
  <c r="Y98" i="1"/>
  <c r="X98" i="1"/>
  <c r="AB97" i="1"/>
  <c r="AA97" i="1"/>
  <c r="Z97" i="1"/>
  <c r="Y97" i="1"/>
  <c r="X97" i="1"/>
  <c r="AB96" i="1"/>
  <c r="AA96" i="1"/>
  <c r="Z96" i="1"/>
  <c r="Y96" i="1"/>
  <c r="X96" i="1"/>
  <c r="AB95" i="1"/>
  <c r="AA95" i="1"/>
  <c r="Z95" i="1"/>
  <c r="Y95" i="1"/>
  <c r="X95" i="1"/>
  <c r="AB94" i="1"/>
  <c r="AA94" i="1"/>
  <c r="Z94" i="1"/>
  <c r="Y94" i="1"/>
  <c r="X94" i="1"/>
  <c r="AB93" i="1"/>
  <c r="AA93" i="1"/>
  <c r="Z93" i="1"/>
  <c r="Y93" i="1"/>
  <c r="X93" i="1"/>
  <c r="AB92" i="1"/>
  <c r="AA92" i="1"/>
  <c r="Z92" i="1"/>
  <c r="Y92" i="1"/>
  <c r="AB91" i="1"/>
  <c r="AA91" i="1"/>
  <c r="Z91" i="1"/>
  <c r="Y91" i="1"/>
  <c r="X91" i="1"/>
  <c r="AB90" i="1"/>
  <c r="AA90" i="1"/>
  <c r="Z90" i="1"/>
  <c r="Y90" i="1"/>
  <c r="X90" i="1"/>
  <c r="AB89" i="1"/>
  <c r="AA89" i="1"/>
  <c r="Z89" i="1"/>
  <c r="X89" i="1"/>
  <c r="AB88" i="1"/>
  <c r="Z88" i="1"/>
  <c r="Y88" i="1"/>
  <c r="X88" i="1"/>
  <c r="AB87" i="1"/>
  <c r="AA87" i="1"/>
  <c r="Z87" i="1"/>
  <c r="Y87" i="1"/>
  <c r="X87" i="1"/>
  <c r="AB86" i="1"/>
  <c r="AA86" i="1"/>
  <c r="Z86" i="1"/>
  <c r="Y86" i="1"/>
  <c r="X86" i="1"/>
  <c r="AB85" i="1"/>
  <c r="AA85" i="1"/>
  <c r="Z85" i="1"/>
  <c r="Y85" i="1"/>
  <c r="AB84" i="1"/>
  <c r="AA84" i="1"/>
  <c r="Z84" i="1"/>
  <c r="Y84" i="1"/>
  <c r="X84" i="1"/>
  <c r="AB83" i="1"/>
  <c r="AA83" i="1"/>
  <c r="Z83" i="1"/>
  <c r="Y83" i="1"/>
  <c r="X83" i="1"/>
  <c r="AB80" i="1"/>
  <c r="AA80" i="1"/>
  <c r="Y80" i="1"/>
  <c r="U80" i="1"/>
  <c r="K80" i="1"/>
  <c r="E80" i="1"/>
  <c r="B14" i="2" s="1"/>
  <c r="B4" i="2" s="1"/>
  <c r="AB79" i="1"/>
  <c r="AA79" i="1"/>
  <c r="Z79" i="1"/>
  <c r="Y79" i="1"/>
  <c r="X79" i="1"/>
  <c r="AB78" i="1"/>
  <c r="AA78" i="1"/>
  <c r="Z78" i="1"/>
  <c r="Y78" i="1"/>
  <c r="X78" i="1"/>
  <c r="AB77" i="1"/>
  <c r="AA77" i="1"/>
  <c r="Z77" i="1"/>
  <c r="Y77" i="1"/>
  <c r="X77" i="1"/>
  <c r="AB76" i="1"/>
  <c r="AA76" i="1"/>
  <c r="Z76" i="1"/>
  <c r="Y76" i="1"/>
  <c r="X76" i="1"/>
  <c r="AB75" i="1"/>
  <c r="AA75" i="1"/>
  <c r="Z75" i="1"/>
  <c r="Y75" i="1"/>
  <c r="X75" i="1"/>
  <c r="AB74" i="1"/>
  <c r="AA74" i="1"/>
  <c r="Z74" i="1"/>
  <c r="Y74" i="1"/>
  <c r="X74" i="1"/>
  <c r="AB73" i="1"/>
  <c r="AA73" i="1"/>
  <c r="Z73" i="1"/>
  <c r="Y73" i="1"/>
  <c r="X73" i="1"/>
  <c r="AB72" i="1"/>
  <c r="AA72" i="1"/>
  <c r="Z72" i="1"/>
  <c r="Y72" i="1"/>
  <c r="X72" i="1"/>
  <c r="AB68" i="1"/>
  <c r="AA68" i="1"/>
  <c r="Z68" i="1"/>
  <c r="Y68" i="1"/>
  <c r="X68" i="1"/>
  <c r="AB66" i="1"/>
  <c r="AA66" i="1"/>
  <c r="Z66" i="1"/>
  <c r="Y66" i="1"/>
  <c r="X66" i="1"/>
  <c r="AB65" i="1"/>
  <c r="AA65" i="1"/>
  <c r="Z65" i="1"/>
  <c r="Y65" i="1"/>
  <c r="X65" i="1"/>
  <c r="AB64" i="1"/>
  <c r="AA64" i="1"/>
  <c r="Z64" i="1"/>
  <c r="Y64" i="1"/>
  <c r="X64" i="1"/>
  <c r="AB63" i="1"/>
  <c r="AA63" i="1"/>
  <c r="Z63" i="1"/>
  <c r="Y63" i="1"/>
  <c r="X63" i="1"/>
  <c r="AB62" i="1"/>
  <c r="AA62" i="1"/>
  <c r="Z62" i="1"/>
  <c r="Y62" i="1"/>
  <c r="X62" i="1"/>
  <c r="AB60" i="1"/>
  <c r="AA60" i="1"/>
  <c r="Z60" i="1"/>
  <c r="Y60" i="1"/>
  <c r="X60" i="1"/>
  <c r="AB59" i="1"/>
  <c r="AA59" i="1"/>
  <c r="Z59" i="1"/>
  <c r="Y59" i="1"/>
  <c r="X59" i="1"/>
  <c r="AB49" i="1"/>
  <c r="AA49" i="1"/>
  <c r="Z49" i="1"/>
  <c r="Y49" i="1"/>
  <c r="X49" i="1"/>
  <c r="AB58" i="1"/>
  <c r="AA58" i="1"/>
  <c r="Z58" i="1"/>
  <c r="Y58" i="1"/>
  <c r="X58" i="1"/>
  <c r="AB57" i="1"/>
  <c r="AA57" i="1"/>
  <c r="Z57" i="1"/>
  <c r="Y57" i="1"/>
  <c r="X57" i="1"/>
  <c r="AB56" i="1"/>
  <c r="AA56" i="1"/>
  <c r="Z56" i="1"/>
  <c r="Y56" i="1"/>
  <c r="X56" i="1"/>
  <c r="AB55" i="1"/>
  <c r="AA55" i="1"/>
  <c r="Z55" i="1"/>
  <c r="Y55" i="1"/>
  <c r="X55" i="1"/>
  <c r="AB54" i="1"/>
  <c r="AA54" i="1"/>
  <c r="Z54" i="1"/>
  <c r="Y54" i="1"/>
  <c r="X54" i="1"/>
  <c r="AB53" i="1"/>
  <c r="AA53" i="1"/>
  <c r="Z53" i="1"/>
  <c r="Y53" i="1"/>
  <c r="X53" i="1"/>
  <c r="AB52" i="1"/>
  <c r="AA52" i="1"/>
  <c r="Z52" i="1"/>
  <c r="Y52" i="1"/>
  <c r="X52" i="1"/>
  <c r="AB51" i="1"/>
  <c r="AA51" i="1"/>
  <c r="Z51" i="1"/>
  <c r="Y51" i="1"/>
  <c r="X51" i="1"/>
  <c r="AB50" i="1"/>
  <c r="AA50" i="1"/>
  <c r="Z50" i="1"/>
  <c r="Y50" i="1"/>
  <c r="X50" i="1"/>
  <c r="AB48" i="1"/>
  <c r="AA48" i="1"/>
  <c r="Z48" i="1"/>
  <c r="Y48" i="1"/>
  <c r="X48" i="1"/>
  <c r="AB47" i="1"/>
  <c r="AA47" i="1"/>
  <c r="Z47" i="1"/>
  <c r="Y47" i="1"/>
  <c r="X47" i="1"/>
  <c r="AB46" i="1"/>
  <c r="AA46" i="1"/>
  <c r="Z46" i="1"/>
  <c r="Y46" i="1"/>
  <c r="X46" i="1"/>
  <c r="AB45" i="1"/>
  <c r="AA45" i="1"/>
  <c r="Z45" i="1"/>
  <c r="Y45" i="1"/>
  <c r="X45" i="1"/>
  <c r="AB44" i="1"/>
  <c r="AA44" i="1"/>
  <c r="Z44" i="1"/>
  <c r="Y44" i="1"/>
  <c r="X44" i="1"/>
  <c r="AB43" i="1"/>
  <c r="AA43" i="1"/>
  <c r="Z43" i="1"/>
  <c r="Y43" i="1"/>
  <c r="X43" i="1"/>
  <c r="AB42" i="1"/>
  <c r="AA42" i="1"/>
  <c r="Z42" i="1"/>
  <c r="Y42" i="1"/>
  <c r="X42" i="1"/>
  <c r="AB41" i="1"/>
  <c r="AA41" i="1"/>
  <c r="Z41" i="1"/>
  <c r="Y41" i="1"/>
  <c r="X41" i="1"/>
  <c r="AB40" i="1"/>
  <c r="AA40" i="1"/>
  <c r="Z40" i="1"/>
  <c r="Y40" i="1"/>
  <c r="X40" i="1"/>
  <c r="AB39" i="1"/>
  <c r="AA39" i="1"/>
  <c r="Z39" i="1"/>
  <c r="Y39" i="1"/>
  <c r="AB38" i="1"/>
  <c r="AA38" i="1"/>
  <c r="Z38" i="1"/>
  <c r="Y38" i="1"/>
  <c r="X38" i="1"/>
  <c r="AB37" i="1"/>
  <c r="AA37" i="1"/>
  <c r="Z37" i="1"/>
  <c r="Y37" i="1"/>
  <c r="X37" i="1"/>
  <c r="AB36" i="1"/>
  <c r="AA36" i="1"/>
  <c r="Z36" i="1"/>
  <c r="Y36" i="1"/>
  <c r="X36" i="1"/>
  <c r="AB34" i="1"/>
  <c r="AA34" i="1"/>
  <c r="Z34" i="1"/>
  <c r="Y34" i="1"/>
  <c r="X34" i="1"/>
  <c r="AB32" i="1"/>
  <c r="AA32" i="1"/>
  <c r="Z32" i="1"/>
  <c r="Y32" i="1"/>
  <c r="X32" i="1"/>
  <c r="AB31" i="1"/>
  <c r="AA31" i="1"/>
  <c r="Z31" i="1"/>
  <c r="Y31" i="1"/>
  <c r="X31" i="1"/>
  <c r="AB28" i="1"/>
  <c r="AA28" i="1"/>
  <c r="Y28" i="1"/>
  <c r="U28" i="1"/>
  <c r="P19" i="1"/>
  <c r="K28" i="1"/>
  <c r="E28" i="1"/>
  <c r="F10" i="1" s="1"/>
  <c r="AB27" i="1"/>
  <c r="AA27" i="1"/>
  <c r="Z27" i="1"/>
  <c r="Y27" i="1"/>
  <c r="X27" i="1"/>
  <c r="AB25" i="1"/>
  <c r="AA25" i="1"/>
  <c r="Y25" i="1"/>
  <c r="AB24" i="1"/>
  <c r="AA24" i="1"/>
  <c r="Z24" i="1"/>
  <c r="Y24" i="1"/>
  <c r="X24" i="1"/>
  <c r="AB21" i="1"/>
  <c r="AA21" i="1"/>
  <c r="Z21" i="1"/>
  <c r="Y21" i="1"/>
  <c r="X21" i="1"/>
  <c r="AB20" i="1"/>
  <c r="AA20" i="1"/>
  <c r="Z20" i="1"/>
  <c r="Y20" i="1"/>
  <c r="X20" i="1"/>
  <c r="AB19" i="1"/>
  <c r="AA19" i="1"/>
  <c r="Z19" i="1"/>
  <c r="Y19" i="1"/>
  <c r="X19" i="1"/>
  <c r="AB13" i="1"/>
  <c r="AA13" i="1"/>
  <c r="Z13" i="1"/>
  <c r="Y13" i="1"/>
  <c r="X13" i="1"/>
  <c r="AB18" i="1"/>
  <c r="AA18" i="1"/>
  <c r="Z18" i="1"/>
  <c r="Y18" i="1"/>
  <c r="X18" i="1"/>
  <c r="AB17" i="1"/>
  <c r="AA17" i="1"/>
  <c r="Z17" i="1"/>
  <c r="Y17" i="1"/>
  <c r="X17" i="1"/>
  <c r="AB16" i="1"/>
  <c r="AA16" i="1"/>
  <c r="Z16" i="1"/>
  <c r="Y16" i="1"/>
  <c r="X16" i="1"/>
  <c r="AB15" i="1"/>
  <c r="AA15" i="1"/>
  <c r="Z15" i="1"/>
  <c r="Y15" i="1"/>
  <c r="X15" i="1"/>
  <c r="AB14" i="1"/>
  <c r="AA14" i="1"/>
  <c r="Z14" i="1"/>
  <c r="Y14" i="1"/>
  <c r="X14" i="1"/>
  <c r="AB12" i="1"/>
  <c r="AA12" i="1"/>
  <c r="Z12" i="1"/>
  <c r="Y12" i="1"/>
  <c r="X12" i="1"/>
  <c r="AB9" i="1"/>
  <c r="AA9" i="1"/>
  <c r="Z9" i="1"/>
  <c r="Y9" i="1"/>
  <c r="X9" i="1"/>
  <c r="AB8" i="1"/>
  <c r="AA8" i="1"/>
  <c r="Z8" i="1"/>
  <c r="Y8" i="1"/>
  <c r="X8" i="1"/>
  <c r="AB7" i="1"/>
  <c r="AA7" i="1"/>
  <c r="Z7" i="1"/>
  <c r="Y7" i="1"/>
  <c r="X7" i="1"/>
  <c r="AB6" i="1"/>
  <c r="AA6" i="1"/>
  <c r="Z6" i="1"/>
  <c r="Y6" i="1"/>
  <c r="X6" i="1"/>
  <c r="F139" i="1" l="1"/>
  <c r="F145" i="1"/>
  <c r="F157" i="1"/>
  <c r="F149" i="1"/>
  <c r="F162" i="1"/>
  <c r="F152" i="1"/>
  <c r="F154" i="1"/>
  <c r="F156" i="1"/>
  <c r="F146" i="1"/>
  <c r="F158" i="1"/>
  <c r="F160" i="1"/>
  <c r="F161" i="1"/>
  <c r="F151" i="1"/>
  <c r="F153" i="1"/>
  <c r="F155" i="1"/>
  <c r="F147" i="1"/>
  <c r="F159" i="1"/>
  <c r="F148" i="1"/>
  <c r="P86" i="1"/>
  <c r="P120" i="1"/>
  <c r="P239" i="1"/>
  <c r="P240" i="1"/>
  <c r="F9" i="1"/>
  <c r="F21" i="1"/>
  <c r="F22" i="1"/>
  <c r="F11" i="1"/>
  <c r="F23" i="1"/>
  <c r="F12" i="1"/>
  <c r="F24" i="1"/>
  <c r="F13" i="1"/>
  <c r="F25" i="1"/>
  <c r="F14" i="1"/>
  <c r="F26" i="1"/>
  <c r="F15" i="1"/>
  <c r="F27" i="1"/>
  <c r="F16" i="1"/>
  <c r="F17" i="1"/>
  <c r="F18" i="1"/>
  <c r="F7" i="1"/>
  <c r="F19" i="1"/>
  <c r="F8" i="1"/>
  <c r="F20" i="1"/>
  <c r="P227" i="1"/>
  <c r="P223" i="1"/>
  <c r="P62" i="1"/>
  <c r="F67" i="1"/>
  <c r="F206" i="1"/>
  <c r="F179" i="1"/>
  <c r="B15" i="2"/>
  <c r="B5" i="2" s="1"/>
  <c r="F177" i="1"/>
  <c r="F196" i="1"/>
  <c r="P107" i="1"/>
  <c r="P119" i="1"/>
  <c r="B4" i="3"/>
  <c r="P234" i="1"/>
  <c r="P272" i="1"/>
  <c r="P267" i="1"/>
  <c r="P170" i="1"/>
  <c r="B8" i="3"/>
  <c r="P90" i="1"/>
  <c r="B7" i="3"/>
  <c r="F61" i="1"/>
  <c r="P61" i="1"/>
  <c r="P51" i="1"/>
  <c r="P78" i="1"/>
  <c r="P92" i="1"/>
  <c r="P99" i="1"/>
  <c r="P76" i="1"/>
  <c r="P229" i="1"/>
  <c r="P43" i="1"/>
  <c r="P77" i="1"/>
  <c r="P52" i="1"/>
  <c r="F33" i="1"/>
  <c r="P33" i="1"/>
  <c r="B16" i="2"/>
  <c r="B6" i="2" s="1"/>
  <c r="P35" i="1"/>
  <c r="P103" i="1"/>
  <c r="P24" i="1"/>
  <c r="P37" i="1"/>
  <c r="F71" i="1"/>
  <c r="P79" i="1"/>
  <c r="P241" i="1"/>
  <c r="B3" i="3"/>
  <c r="C21" i="2"/>
  <c r="C11" i="2" s="1"/>
  <c r="F13" i="4"/>
  <c r="F39" i="1"/>
  <c r="P14" i="1"/>
  <c r="P32" i="1"/>
  <c r="F107" i="1"/>
  <c r="P226" i="1"/>
  <c r="F119" i="1"/>
  <c r="Z208" i="1"/>
  <c r="F106" i="1"/>
  <c r="F185" i="1"/>
  <c r="F183" i="1"/>
  <c r="F181" i="1"/>
  <c r="F180" i="1"/>
  <c r="P172" i="1"/>
  <c r="P200" i="1"/>
  <c r="P189" i="1"/>
  <c r="P50" i="1"/>
  <c r="F256" i="1"/>
  <c r="F103" i="1"/>
  <c r="F104" i="1"/>
  <c r="F101" i="1"/>
  <c r="F84" i="1"/>
  <c r="F98" i="1"/>
  <c r="F96" i="1"/>
  <c r="F108" i="1"/>
  <c r="B18" i="2"/>
  <c r="B8" i="2" s="1"/>
  <c r="F200" i="1"/>
  <c r="F170" i="1"/>
  <c r="F168" i="1"/>
  <c r="F63" i="1"/>
  <c r="F65" i="1"/>
  <c r="F74" i="1"/>
  <c r="F171" i="1"/>
  <c r="F173" i="1"/>
  <c r="F94" i="1"/>
  <c r="F117" i="1"/>
  <c r="F92" i="1"/>
  <c r="F115" i="1"/>
  <c r="F72" i="1"/>
  <c r="F90" i="1"/>
  <c r="F113" i="1"/>
  <c r="P64" i="1"/>
  <c r="P66" i="1"/>
  <c r="P75" i="1"/>
  <c r="F88" i="1"/>
  <c r="F111" i="1"/>
  <c r="F68" i="1"/>
  <c r="F86" i="1"/>
  <c r="F110" i="1"/>
  <c r="F76" i="1"/>
  <c r="F78" i="1"/>
  <c r="P85" i="1"/>
  <c r="P36" i="1"/>
  <c r="B20" i="2"/>
  <c r="B10" i="2" s="1"/>
  <c r="F250" i="1"/>
  <c r="Z214" i="1"/>
  <c r="F239" i="1"/>
  <c r="F213" i="1"/>
  <c r="F187" i="1"/>
  <c r="F172" i="1"/>
  <c r="D13" i="4"/>
  <c r="Z243" i="1"/>
  <c r="P93" i="1"/>
  <c r="F57" i="1"/>
  <c r="P58" i="1"/>
  <c r="F49" i="1"/>
  <c r="P59" i="1"/>
  <c r="F60" i="1"/>
  <c r="F163" i="1"/>
  <c r="P132" i="1"/>
  <c r="Z273" i="1"/>
  <c r="X273" i="1"/>
  <c r="F262" i="1"/>
  <c r="F264" i="1"/>
  <c r="F266" i="1"/>
  <c r="F268" i="1"/>
  <c r="F272" i="1"/>
  <c r="F270" i="1"/>
  <c r="F261" i="1"/>
  <c r="F263" i="1"/>
  <c r="F265" i="1"/>
  <c r="F267" i="1"/>
  <c r="F269" i="1"/>
  <c r="X258" i="1"/>
  <c r="F225" i="1"/>
  <c r="F222" i="1"/>
  <c r="F218" i="1"/>
  <c r="F241" i="1"/>
  <c r="F235" i="1"/>
  <c r="F233" i="1"/>
  <c r="F231" i="1"/>
  <c r="F229" i="1"/>
  <c r="F212" i="1"/>
  <c r="F205" i="1"/>
  <c r="F203" i="1"/>
  <c r="F201" i="1"/>
  <c r="F198" i="1"/>
  <c r="F195" i="1"/>
  <c r="F178" i="1"/>
  <c r="F207" i="1"/>
  <c r="F193" i="1"/>
  <c r="F191" i="1"/>
  <c r="F189" i="1"/>
  <c r="Z174" i="1"/>
  <c r="Z165" i="1"/>
  <c r="F138" i="1"/>
  <c r="F125" i="1"/>
  <c r="F127" i="1"/>
  <c r="F136" i="1"/>
  <c r="F133" i="1"/>
  <c r="F142" i="1"/>
  <c r="F129" i="1"/>
  <c r="F137" i="1"/>
  <c r="F164" i="1"/>
  <c r="F126" i="1"/>
  <c r="F134" i="1"/>
  <c r="F128" i="1"/>
  <c r="F132" i="1"/>
  <c r="F135" i="1"/>
  <c r="F141" i="1"/>
  <c r="F140" i="1"/>
  <c r="F130" i="1"/>
  <c r="K244" i="1"/>
  <c r="K274" i="1" s="1"/>
  <c r="Z121" i="1"/>
  <c r="X121" i="1"/>
  <c r="F89" i="1"/>
  <c r="F91" i="1"/>
  <c r="F93" i="1"/>
  <c r="F109" i="1"/>
  <c r="F112" i="1"/>
  <c r="F114" i="1"/>
  <c r="F116" i="1"/>
  <c r="F118" i="1"/>
  <c r="F120" i="1"/>
  <c r="F83" i="1"/>
  <c r="F85" i="1"/>
  <c r="F95" i="1"/>
  <c r="F97" i="1"/>
  <c r="F100" i="1"/>
  <c r="F102" i="1"/>
  <c r="F99" i="1"/>
  <c r="F105" i="1"/>
  <c r="Z80" i="1"/>
  <c r="F6" i="1"/>
  <c r="J13" i="4"/>
  <c r="D4" i="5"/>
  <c r="D3" i="5" s="1"/>
  <c r="H13" i="4"/>
  <c r="P218" i="1"/>
  <c r="P219" i="1"/>
  <c r="P225" i="1"/>
  <c r="P228" i="1"/>
  <c r="P231" i="1"/>
  <c r="P232" i="1"/>
  <c r="P235" i="1"/>
  <c r="P236" i="1"/>
  <c r="P242" i="1"/>
  <c r="P102" i="1"/>
  <c r="P112" i="1"/>
  <c r="P83" i="1"/>
  <c r="P89" i="1"/>
  <c r="P97" i="1"/>
  <c r="P105" i="1"/>
  <c r="P109" i="1"/>
  <c r="P116" i="1"/>
  <c r="P87" i="1"/>
  <c r="P91" i="1"/>
  <c r="P95" i="1"/>
  <c r="P100" i="1"/>
  <c r="P114" i="1"/>
  <c r="P118" i="1"/>
  <c r="P183" i="1"/>
  <c r="P184" i="1"/>
  <c r="P188" i="1"/>
  <c r="P191" i="1"/>
  <c r="P192" i="1"/>
  <c r="P197" i="1"/>
  <c r="P201" i="1"/>
  <c r="P202" i="1"/>
  <c r="P205" i="1"/>
  <c r="P178" i="1"/>
  <c r="P264" i="1"/>
  <c r="P268" i="1"/>
  <c r="P262" i="1"/>
  <c r="P266" i="1"/>
  <c r="P270" i="1"/>
  <c r="P261" i="1"/>
  <c r="P263" i="1"/>
  <c r="P265" i="1"/>
  <c r="P269" i="1"/>
  <c r="P271" i="1"/>
  <c r="P56" i="1"/>
  <c r="P180" i="1"/>
  <c r="P181" i="1"/>
  <c r="P182" i="1"/>
  <c r="P185" i="1"/>
  <c r="P186" i="1"/>
  <c r="P190" i="1"/>
  <c r="P193" i="1"/>
  <c r="P198" i="1"/>
  <c r="P199" i="1"/>
  <c r="P203" i="1"/>
  <c r="P204" i="1"/>
  <c r="F31" i="1"/>
  <c r="F34" i="1"/>
  <c r="F37" i="1"/>
  <c r="P6" i="1"/>
  <c r="P16" i="1"/>
  <c r="P8" i="1"/>
  <c r="P18" i="1"/>
  <c r="P7" i="1"/>
  <c r="P9" i="1"/>
  <c r="P12" i="1"/>
  <c r="P15" i="1"/>
  <c r="P17" i="1"/>
  <c r="P20" i="1"/>
  <c r="P13" i="1"/>
  <c r="P23" i="1"/>
  <c r="P84" i="1"/>
  <c r="F87" i="1"/>
  <c r="P88" i="1"/>
  <c r="P94" i="1"/>
  <c r="P96" i="1"/>
  <c r="P98" i="1"/>
  <c r="P101" i="1"/>
  <c r="P104" i="1"/>
  <c r="P106" i="1"/>
  <c r="P108" i="1"/>
  <c r="P110" i="1"/>
  <c r="P111" i="1"/>
  <c r="P113" i="1"/>
  <c r="P115" i="1"/>
  <c r="P117" i="1"/>
  <c r="F41" i="1"/>
  <c r="P42" i="1"/>
  <c r="F43" i="1"/>
  <c r="P44" i="1"/>
  <c r="P45" i="1"/>
  <c r="F46" i="1"/>
  <c r="P47" i="1"/>
  <c r="F48" i="1"/>
  <c r="F51" i="1"/>
  <c r="F53" i="1"/>
  <c r="P54" i="1"/>
  <c r="F55" i="1"/>
  <c r="U244" i="1"/>
  <c r="U274" i="1" s="1"/>
  <c r="P222" i="1"/>
  <c r="P224" i="1"/>
  <c r="P230" i="1"/>
  <c r="P233" i="1"/>
  <c r="P21" i="1"/>
  <c r="P31" i="1"/>
  <c r="F32" i="1"/>
  <c r="P34" i="1"/>
  <c r="F36" i="1"/>
  <c r="F38" i="1"/>
  <c r="F40" i="1"/>
  <c r="F42" i="1"/>
  <c r="F44" i="1"/>
  <c r="P46" i="1"/>
  <c r="F47" i="1"/>
  <c r="P48" i="1"/>
  <c r="F50" i="1"/>
  <c r="F52" i="1"/>
  <c r="P53" i="1"/>
  <c r="F54" i="1"/>
  <c r="P55" i="1"/>
  <c r="P57" i="1"/>
  <c r="F58" i="1"/>
  <c r="P49" i="1"/>
  <c r="F59" i="1"/>
  <c r="P60" i="1"/>
  <c r="F62" i="1"/>
  <c r="P63" i="1"/>
  <c r="F64" i="1"/>
  <c r="P65" i="1"/>
  <c r="F66" i="1"/>
  <c r="F69" i="1"/>
  <c r="F73" i="1"/>
  <c r="P74" i="1"/>
  <c r="F75" i="1"/>
  <c r="F77" i="1"/>
  <c r="F79" i="1"/>
  <c r="C13" i="2"/>
  <c r="C3" i="2" s="1"/>
  <c r="X80" i="1"/>
  <c r="X125" i="1"/>
  <c r="X127" i="1"/>
  <c r="X135" i="1"/>
  <c r="X136" i="1"/>
  <c r="X137" i="1"/>
  <c r="C17" i="2"/>
  <c r="C7" i="2" s="1"/>
  <c r="X174" i="1"/>
  <c r="P173" i="1"/>
  <c r="P171" i="1"/>
  <c r="P169" i="1"/>
  <c r="P168" i="1"/>
  <c r="P249" i="1"/>
  <c r="P247" i="1"/>
  <c r="X253" i="1"/>
  <c r="P251" i="1"/>
  <c r="P248" i="1"/>
  <c r="P27" i="1"/>
  <c r="B13" i="2"/>
  <c r="B3" i="2" s="1"/>
  <c r="E244" i="1"/>
  <c r="F243" i="1" s="1"/>
  <c r="X28" i="1"/>
  <c r="Z28" i="1"/>
  <c r="B10" i="3"/>
  <c r="C14" i="2"/>
  <c r="C4" i="2" s="1"/>
  <c r="C15" i="2"/>
  <c r="C5" i="2" s="1"/>
  <c r="P149" i="1"/>
  <c r="P150" i="1"/>
  <c r="F182" i="1"/>
  <c r="F184" i="1"/>
  <c r="F186" i="1"/>
  <c r="F188" i="1"/>
  <c r="F190" i="1"/>
  <c r="F192" i="1"/>
  <c r="F194" i="1"/>
  <c r="F197" i="1"/>
  <c r="F199" i="1"/>
  <c r="F202" i="1"/>
  <c r="F204" i="1"/>
  <c r="P213" i="1"/>
  <c r="X214" i="1"/>
  <c r="F219" i="1"/>
  <c r="F224" i="1"/>
  <c r="F227" i="1"/>
  <c r="F230" i="1"/>
  <c r="F232" i="1"/>
  <c r="F234" i="1"/>
  <c r="F236" i="1"/>
  <c r="F240" i="1"/>
  <c r="F242" i="1"/>
  <c r="X247" i="1"/>
  <c r="P250" i="1"/>
  <c r="F249" i="1"/>
  <c r="P256" i="1"/>
  <c r="C18" i="2"/>
  <c r="C8" i="2" s="1"/>
  <c r="C19" i="2"/>
  <c r="C9" i="2" s="1"/>
  <c r="C20" i="2"/>
  <c r="C10" i="2" s="1"/>
  <c r="C13" i="4"/>
  <c r="E13" i="4"/>
  <c r="G13" i="4"/>
  <c r="I13" i="4"/>
  <c r="X208" i="1"/>
  <c r="X243" i="1"/>
  <c r="F247" i="1"/>
  <c r="F248" i="1"/>
  <c r="F251" i="1"/>
  <c r="B9" i="3" l="1"/>
  <c r="P164" i="1"/>
  <c r="P152" i="1"/>
  <c r="P134" i="1"/>
  <c r="P127" i="1"/>
  <c r="P154" i="1"/>
  <c r="P129" i="1"/>
  <c r="P145" i="1"/>
  <c r="P161" i="1"/>
  <c r="P158" i="1"/>
  <c r="O244" i="1"/>
  <c r="P165" i="1" s="1"/>
  <c r="P126" i="1"/>
  <c r="P156" i="1"/>
  <c r="P133" i="1"/>
  <c r="P141" i="1"/>
  <c r="P148" i="1"/>
  <c r="P159" i="1"/>
  <c r="C16" i="2"/>
  <c r="C6" i="2" s="1"/>
  <c r="P163" i="1"/>
  <c r="P157" i="1"/>
  <c r="P162" i="1"/>
  <c r="P135" i="1"/>
  <c r="P151" i="1"/>
  <c r="P128" i="1"/>
  <c r="P130" i="1"/>
  <c r="P138" i="1"/>
  <c r="P140" i="1"/>
  <c r="P142" i="1"/>
  <c r="P147" i="1"/>
  <c r="P153" i="1"/>
  <c r="P155" i="1"/>
  <c r="P160" i="1"/>
  <c r="X165" i="1"/>
  <c r="F208" i="1"/>
  <c r="F121" i="1"/>
  <c r="E274" i="1"/>
  <c r="F214" i="1"/>
  <c r="F165" i="1"/>
  <c r="F174" i="1"/>
  <c r="F28" i="1"/>
  <c r="F80" i="1"/>
  <c r="P214" i="1" l="1"/>
  <c r="X244" i="1"/>
  <c r="P80" i="1"/>
  <c r="P243" i="1"/>
  <c r="P174" i="1"/>
  <c r="P208" i="1"/>
  <c r="O274" i="1"/>
  <c r="P121" i="1"/>
  <c r="P28" i="1"/>
</calcChain>
</file>

<file path=xl/sharedStrings.xml><?xml version="1.0" encoding="utf-8"?>
<sst xmlns="http://schemas.openxmlformats.org/spreadsheetml/2006/main" count="1715" uniqueCount="358">
  <si>
    <t>% Change (Current from Previous)</t>
  </si>
  <si>
    <t>Difference</t>
  </si>
  <si>
    <t>S/N</t>
  </si>
  <si>
    <t>FUND</t>
  </si>
  <si>
    <t>FUND MANAGER</t>
  </si>
  <si>
    <r>
      <t>NAV (</t>
    </r>
    <r>
      <rPr>
        <b/>
        <sz val="8"/>
        <color theme="1"/>
        <rFont val="Calibri"/>
        <family val="2"/>
      </rPr>
      <t>$</t>
    </r>
    <r>
      <rPr>
        <b/>
        <sz val="8"/>
        <color theme="1"/>
        <rFont val="Arial Narrow"/>
        <family val="2"/>
      </rPr>
      <t>)</t>
    </r>
  </si>
  <si>
    <t>NAV (N)</t>
  </si>
  <si>
    <t>% to Total</t>
  </si>
  <si>
    <t>Bid Price ($)</t>
  </si>
  <si>
    <t>Bid Price (N)</t>
  </si>
  <si>
    <t>Offer Price ($)</t>
  </si>
  <si>
    <t>Offer Price (N)</t>
  </si>
  <si>
    <t>Unitholders</t>
  </si>
  <si>
    <t>Yield (WTD)</t>
  </si>
  <si>
    <t>Yield  (YTD)</t>
  </si>
  <si>
    <t>NAV (%)</t>
  </si>
  <si>
    <t>Unit Price (%)</t>
  </si>
  <si>
    <t>Uniholders</t>
  </si>
  <si>
    <t>Yield (%) WYD</t>
  </si>
  <si>
    <t>Yield (%) YTD</t>
  </si>
  <si>
    <t>EQUITY BASED FUNDS</t>
  </si>
  <si>
    <t>Afrinvest Equity Fund</t>
  </si>
  <si>
    <t>Afrinvest Asset Mgt Ltd.</t>
  </si>
  <si>
    <t>N/A</t>
  </si>
  <si>
    <t>Anchoria Equity Fund</t>
  </si>
  <si>
    <t>Anchoria Asset Management Limited</t>
  </si>
  <si>
    <t>ARM Aggressive Growth Fund</t>
  </si>
  <si>
    <t>ARM Investment Managers Limited</t>
  </si>
  <si>
    <t>AXA Mansard Equity Income Fund</t>
  </si>
  <si>
    <t>AXA Mansard Investments Limited</t>
  </si>
  <si>
    <t>CardinalStone Equity Fund</t>
  </si>
  <si>
    <t>CardinalStone Asset Mgt. Limited</t>
  </si>
  <si>
    <t>Coronation Equity Fund</t>
  </si>
  <si>
    <t>Coronation Asset Management Limited</t>
  </si>
  <si>
    <t>Cowry Equity Fund</t>
  </si>
  <si>
    <t>Cowry Treasurers Limited</t>
  </si>
  <si>
    <t>FCMBAM Equity Fund</t>
  </si>
  <si>
    <t>FCMB Asset Management Limited</t>
  </si>
  <si>
    <t>First Asset Nigeria Smart Beta Equity Fund</t>
  </si>
  <si>
    <t>First Asset Management Limited</t>
  </si>
  <si>
    <t>Frontier Fund</t>
  </si>
  <si>
    <t>SCM Capital Limited</t>
  </si>
  <si>
    <t>Futureview Equity Fund</t>
  </si>
  <si>
    <t>Futureview Asset Management Limited</t>
  </si>
  <si>
    <t>Guaranty Trust Equity Income Fund</t>
  </si>
  <si>
    <t>Guaranty Trust Fund Managers</t>
  </si>
  <si>
    <t>Halo Equity Fund</t>
  </si>
  <si>
    <t>Halo Asset Management Limited</t>
  </si>
  <si>
    <t>Meristem Equity Market Fund</t>
  </si>
  <si>
    <t>Meristem Wealth Management Limited</t>
  </si>
  <si>
    <t>PACAM Equity Fund</t>
  </si>
  <si>
    <t>PAC Asset Management Limited</t>
  </si>
  <si>
    <t>Paramount Equity Fund</t>
  </si>
  <si>
    <t>Chapel Hill Denham Mgt. Limited</t>
  </si>
  <si>
    <t>Stanbic IBTC Aggressive Fund (Sub Fund)</t>
  </si>
  <si>
    <t>Stanbic IBTC Asset Mgt. Limited</t>
  </si>
  <si>
    <t>Stanbic IBTC Nigerian Equity Fund</t>
  </si>
  <si>
    <t>United Capital Equity Fund</t>
  </si>
  <si>
    <t>United Capital Asset Mgt. Ltd</t>
  </si>
  <si>
    <t>Zedcrest Equity Fund</t>
  </si>
  <si>
    <t>Zedcrest Investment Managers Limited</t>
  </si>
  <si>
    <t>Zrosk Magna Equity Fund</t>
  </si>
  <si>
    <t>Zrosk Investment Management Limited</t>
  </si>
  <si>
    <t>Sub-Total</t>
  </si>
  <si>
    <t>Afrinvest Plutus Fund</t>
  </si>
  <si>
    <t>AIICO Money Market Fund</t>
  </si>
  <si>
    <t>AIICO Capital Ltd</t>
  </si>
  <si>
    <t>Alpha10 Money Market Fund</t>
  </si>
  <si>
    <t>Alpha10 Fund Management Limited</t>
  </si>
  <si>
    <t>Anchoria Money Market Fund</t>
  </si>
  <si>
    <t>Apel Wealth Money Market Fund</t>
  </si>
  <si>
    <t>Apel Wealth Management Limited</t>
  </si>
  <si>
    <t>ARM Money Market Fund</t>
  </si>
  <si>
    <t>AVA GAM Money Market Fund</t>
  </si>
  <si>
    <t>AVA Global Asset Managers Limited</t>
  </si>
  <si>
    <t>AXA Mansard Money Market Fund</t>
  </si>
  <si>
    <t>CardinalStone Money Market Fund</t>
  </si>
  <si>
    <t>Chapel Hill Denham Money Market Fund</t>
  </si>
  <si>
    <t>Comercio Partners Money Market Fund</t>
  </si>
  <si>
    <t>Comercio Partners Asset Management Limited</t>
  </si>
  <si>
    <t>Coral Money Market Fund</t>
  </si>
  <si>
    <t>FSDH Asset Management Ltd</t>
  </si>
  <si>
    <t>Cordros Money Market Fund</t>
  </si>
  <si>
    <t>Cordros Asset Management Limited</t>
  </si>
  <si>
    <t>Coronation Money Market Fund</t>
  </si>
  <si>
    <t>DLM Money Market Fund</t>
  </si>
  <si>
    <t>DLM Asset Management Limited</t>
  </si>
  <si>
    <t>EDC Money Market Fund Class A</t>
  </si>
  <si>
    <t>EDC Fund Management Limited</t>
  </si>
  <si>
    <t>EDC Money Market Fund Class B</t>
  </si>
  <si>
    <t>Emerging Africa Money Market Fund</t>
  </si>
  <si>
    <t>Emerging Africa Asset Management Limited</t>
  </si>
  <si>
    <t>FCMBAM Money Market Fund</t>
  </si>
  <si>
    <t>First Asset Money Market Fund</t>
  </si>
  <si>
    <t>First Ally Money Market Fund</t>
  </si>
  <si>
    <t>First Ally Asset Management Limited</t>
  </si>
  <si>
    <t>FSL Money Market Fund</t>
  </si>
  <si>
    <t>FSL Asset Management Limited</t>
  </si>
  <si>
    <t>Fundvine Money Market Fund</t>
  </si>
  <si>
    <t>Fundvine Berkshire Asset Management Limited</t>
  </si>
  <si>
    <t>GDL Money Market Fund</t>
  </si>
  <si>
    <t>Growth &amp; Development Asset Management Limited</t>
  </si>
  <si>
    <t>Greenwich Plus Money Market Fund</t>
  </si>
  <si>
    <t>Greenwich Asset Management Limited</t>
  </si>
  <si>
    <t>GTI  Money Market Fund</t>
  </si>
  <si>
    <t>GTI Asset Management &amp; Trust Limited</t>
  </si>
  <si>
    <t>Guaranty Trust Investment Fund 724</t>
  </si>
  <si>
    <t>Guaranty Trust Money Market Fund</t>
  </si>
  <si>
    <t>Mango Naira Money Market Fund</t>
  </si>
  <si>
    <t>Mango Asset Management Limited</t>
  </si>
  <si>
    <t>Meristem Money Market Fund</t>
  </si>
  <si>
    <t>Myrtle Nest Money Market Fund</t>
  </si>
  <si>
    <t>Myrtle Asset Management Limited</t>
  </si>
  <si>
    <t>Norrenberger Money Market Fund</t>
  </si>
  <si>
    <t>Norrenberger Investment &amp; Capital Mgt. Ltd.</t>
  </si>
  <si>
    <t>Nova Prime Money Market Fund</t>
  </si>
  <si>
    <t xml:space="preserve">Novambl Asset Management </t>
  </si>
  <si>
    <t>PACAM Money Market Fund</t>
  </si>
  <si>
    <t>Page Money Market Fund</t>
  </si>
  <si>
    <t>Page Asset Management Limited</t>
  </si>
  <si>
    <t>Parthian Money Market Fund</t>
  </si>
  <si>
    <t>Parthian Capital Limited</t>
  </si>
  <si>
    <t>Radix Money Market Fund</t>
  </si>
  <si>
    <t>Radix Capital Partners Limited</t>
  </si>
  <si>
    <t>RMBN Money Market Fund</t>
  </si>
  <si>
    <t>RMB Nigeria Asset Management Ltd.</t>
  </si>
  <si>
    <t>RT Briscoe Savings &amp; Investment Fund</t>
  </si>
  <si>
    <t>SCM Capital Money Market Fund</t>
  </si>
  <si>
    <t>Stanbic IBTC Money Market Fund</t>
  </si>
  <si>
    <t>STL Money Market Fund</t>
  </si>
  <si>
    <t>STL Asset Management Limited</t>
  </si>
  <si>
    <t>Trustbanc Money Market Fund</t>
  </si>
  <si>
    <t>Trustbanc Asset Management Limited</t>
  </si>
  <si>
    <t>United Capital Money Market Fund</t>
  </si>
  <si>
    <t>ValuAlliance Money Market Fund</t>
  </si>
  <si>
    <t>ValuAlliance Asset Management Limited</t>
  </si>
  <si>
    <t>Vetiva Money Market Fund</t>
  </si>
  <si>
    <t>Vetiva Fund Managers</t>
  </si>
  <si>
    <t>Zedcrest Money Market Fund</t>
  </si>
  <si>
    <t>Zenith Money Market Fund</t>
  </si>
  <si>
    <t>Zenith Asset Management Ltd</t>
  </si>
  <si>
    <t>Anchoria Fixed Income Fund</t>
  </si>
  <si>
    <t>ARM Fixed Income Fund</t>
  </si>
  <si>
    <t>ARM Short Term Bond Fund</t>
  </si>
  <si>
    <t>AVA GAM Fixed Income Fund</t>
  </si>
  <si>
    <t>CardinalStone Fixed Income Alpha Fund</t>
  </si>
  <si>
    <t>CEAT Fixed Income Fund</t>
  </si>
  <si>
    <t>Capital Express Asset and Trust Limited</t>
  </si>
  <si>
    <t>CFG AM Fixed Income Naira Fund</t>
  </si>
  <si>
    <t>CFG Asset Management Limited</t>
  </si>
  <si>
    <t>Comercio Partners Fixed Income Fund</t>
  </si>
  <si>
    <t>Coral Income Fund</t>
  </si>
  <si>
    <t>Cordros Fixed Income Fund</t>
  </si>
  <si>
    <t>Coronation Fixed Income Fund</t>
  </si>
  <si>
    <t>Coronation Premium Fixed Income Fund</t>
  </si>
  <si>
    <t>Cowry Fixed Income Fund</t>
  </si>
  <si>
    <t>DLM Fixed Income Fund</t>
  </si>
  <si>
    <t>EDC Fixed Income Fund</t>
  </si>
  <si>
    <t>Emerging Africa Bond Fund</t>
  </si>
  <si>
    <t>FCMBAM Debt Fund</t>
  </si>
  <si>
    <t>First Asset Bond Fund</t>
  </si>
  <si>
    <t>GDL Income Fund</t>
  </si>
  <si>
    <t>Guaranty Trust Fixed Income Fund</t>
  </si>
  <si>
    <t>Lead Fixed Income Fund</t>
  </si>
  <si>
    <t>Lead Asset Management Limited</t>
  </si>
  <si>
    <t>Meristem Fixed Income Fund</t>
  </si>
  <si>
    <t>Nigeria Bond Fund</t>
  </si>
  <si>
    <t>Nigeria International Debt Fund</t>
  </si>
  <si>
    <t>Norrenberger Turbo Fund (NTF)</t>
  </si>
  <si>
    <t>PACAM Fixed Income Fund</t>
  </si>
  <si>
    <t>Radix Horizon Fund</t>
  </si>
  <si>
    <t>SFS Fixed Income Fund</t>
  </si>
  <si>
    <t>SFS Capital Nigeria Ltd</t>
  </si>
  <si>
    <t>Stanbic IBTC Bond Fund</t>
  </si>
  <si>
    <t>Stanbic IBTC Conservative Fund (Sub Fund)</t>
  </si>
  <si>
    <t>Stanbic IBTC Enhanced Short-Term Fixed Income Fund</t>
  </si>
  <si>
    <t>Stanbic IBTC Guaranteed Investment Fund</t>
  </si>
  <si>
    <t>Trustbanc Fixed Income Fund</t>
  </si>
  <si>
    <t>United Capital Fixed Income Fund</t>
  </si>
  <si>
    <t>United Capital Stable Income Fund</t>
  </si>
  <si>
    <t>Utica Custodian Assured Fixed Income Fund</t>
  </si>
  <si>
    <t>Utica Capital Limited</t>
  </si>
  <si>
    <t>Zedcrest Fixed Income Fund</t>
  </si>
  <si>
    <t>Zenith Income Fund</t>
  </si>
  <si>
    <t>DOLLAR FUNDS</t>
  </si>
  <si>
    <t>EUROBONDS</t>
  </si>
  <si>
    <t>Afrinvest Dollar Fund</t>
  </si>
  <si>
    <t>AIICO Eurobond Fund</t>
  </si>
  <si>
    <t>ARM Eurobond Fund</t>
  </si>
  <si>
    <t>ARM Short-Term Eurobond Fund</t>
  </si>
  <si>
    <t>CardinalStone Dollar Fund</t>
  </si>
  <si>
    <t>Comercio Partners Dollar Fund</t>
  </si>
  <si>
    <t>Cowry Eurobond Fund</t>
  </si>
  <si>
    <t>EDC Dollar Fund</t>
  </si>
  <si>
    <t>Emerging Africa Eurobond Fund</t>
  </si>
  <si>
    <t>FCMBAM USD Bond Fund</t>
  </si>
  <si>
    <t>First Asset Dollar Fund (Retail)</t>
  </si>
  <si>
    <t xml:space="preserve"> </t>
  </si>
  <si>
    <t>First Asset Specialized Dollar Fund</t>
  </si>
  <si>
    <t>FSL Eurobond Fund</t>
  </si>
  <si>
    <t>Futureview Dollar Fund</t>
  </si>
  <si>
    <t>Myrtle Dollar Shield Fund</t>
  </si>
  <si>
    <t>Norrenberger Dollar Fund</t>
  </si>
  <si>
    <t>PACAM Eurobond Fund</t>
  </si>
  <si>
    <t>United Capital Nigerian Eurobond Fund</t>
  </si>
  <si>
    <t>FIXED INCOME</t>
  </si>
  <si>
    <t>Alpha10 Dollar Fund</t>
  </si>
  <si>
    <t>AVA GAM Fixed Income Dollar Fund</t>
  </si>
  <si>
    <t>AXA Mansard Dollar Bond Fund</t>
  </si>
  <si>
    <t>CFG AM Fixed Income Dollar Fund</t>
  </si>
  <si>
    <t>Cordros Dollar Fund</t>
  </si>
  <si>
    <t>Coronation Dollar Fund</t>
  </si>
  <si>
    <t>FSDH Dollar Fund</t>
  </si>
  <si>
    <t>Greenwich Fixed Income Dollar Fund</t>
  </si>
  <si>
    <t>Guaranty Trust Dollar Fund</t>
  </si>
  <si>
    <t>Lead Dollar Fixed Income Fund</t>
  </si>
  <si>
    <t>Meristem Dollar Fund</t>
  </si>
  <si>
    <t>Nigeria Dollar Income Fund</t>
  </si>
  <si>
    <t>Nova Dollar Fixed Income Fund</t>
  </si>
  <si>
    <t>Parthian Dollar Fixed Income Fund</t>
  </si>
  <si>
    <t>STL Dollar Fund</t>
  </si>
  <si>
    <t>United Capital Global Fixed Income Fund</t>
  </si>
  <si>
    <t>RMBN Dollar Fixed Income Fund</t>
  </si>
  <si>
    <t>Vetiva USD Fixed Income Fund</t>
  </si>
  <si>
    <t>Zedcrest Dollar Fund</t>
  </si>
  <si>
    <t>REAL ESTATE INVESTMENT TRUSTS</t>
  </si>
  <si>
    <t>Housing Solution Fund</t>
  </si>
  <si>
    <t>Fundco Capital Managers Limited</t>
  </si>
  <si>
    <t>MOFI Real Estate Investment Fund</t>
  </si>
  <si>
    <t>Nigeria Real Estate Investment Trust</t>
  </si>
  <si>
    <t>SFS Real Estate Investment Trust Fund</t>
  </si>
  <si>
    <t>Union Homes REITS</t>
  </si>
  <si>
    <t>UPDC Real Estate Investment Trust</t>
  </si>
  <si>
    <t>BALANCED FUNDS</t>
  </si>
  <si>
    <t>AIICO Balanced Fund</t>
  </si>
  <si>
    <t>Alpha Morgan Balanced Fund</t>
  </si>
  <si>
    <t>Alpha Morgan Capital Managers Limited</t>
  </si>
  <si>
    <t>Apel Wealth Balanced Fund</t>
  </si>
  <si>
    <t xml:space="preserve">Apel Wealth Managemenet Limited </t>
  </si>
  <si>
    <t>ARM Discovery Balanced Fund</t>
  </si>
  <si>
    <t>Capital Express Balanced Fund</t>
  </si>
  <si>
    <t>CardinalStone Balanced Fund</t>
  </si>
  <si>
    <t>Coral Balanced Fund</t>
  </si>
  <si>
    <t>Cordros Milestone Fund</t>
  </si>
  <si>
    <t>Coronation Balanced Fund</t>
  </si>
  <si>
    <t xml:space="preserve">Coronation Asset Management </t>
  </si>
  <si>
    <t>Cowry Balanced Fund</t>
  </si>
  <si>
    <t>EDC Balanced Fund</t>
  </si>
  <si>
    <t>Emerging Africa Balanced-Diversity Fund</t>
  </si>
  <si>
    <t>GDL Canary Growth Fund</t>
  </si>
  <si>
    <t>Greenwich Balanced Fund</t>
  </si>
  <si>
    <t>GTI Balanced Fund</t>
  </si>
  <si>
    <t>Guaranty Trust Balanced Fund</t>
  </si>
  <si>
    <t>Hillcrest Balanced Fund</t>
  </si>
  <si>
    <t>Hillcrest Capital Management Limited</t>
  </si>
  <si>
    <t>Lead Balanced Fund</t>
  </si>
  <si>
    <t>Myrtle Balanced Plus Fund</t>
  </si>
  <si>
    <t>Nigeria Energy Sector Fund</t>
  </si>
  <si>
    <t>Nova Hybrid Balanced Fund</t>
  </si>
  <si>
    <t>PACAM Balanced Fund</t>
  </si>
  <si>
    <t>Samtl Mixed Income Fund</t>
  </si>
  <si>
    <t>Samtl Fund Managers Limited</t>
  </si>
  <si>
    <t>Stanbic IBTC Balanced Fund</t>
  </si>
  <si>
    <t>STL Balanced Fund</t>
  </si>
  <si>
    <t>The Nigeria Football Fund</t>
  </si>
  <si>
    <t>United Capital Balanced Fund</t>
  </si>
  <si>
    <t>United Capital Wealth for Women Fund</t>
  </si>
  <si>
    <t>ValuAlliance Value Fund</t>
  </si>
  <si>
    <t>Zenith Balanced Strategy Fund</t>
  </si>
  <si>
    <t>ETHICAL FUNDS</t>
  </si>
  <si>
    <t>CFG Ethical Fund</t>
  </si>
  <si>
    <t>ESG Impact Fund</t>
  </si>
  <si>
    <t>Zenith Asset Management Ltd.</t>
  </si>
  <si>
    <t>SHARIAH COMPLIANT FUNDS</t>
  </si>
  <si>
    <t>EQUITY</t>
  </si>
  <si>
    <t>Lotus Halal Investment Fund</t>
  </si>
  <si>
    <t>Lotus Capital Limited</t>
  </si>
  <si>
    <t>Stanbic IBTC Imaan Fund</t>
  </si>
  <si>
    <t>ARM Sharia Compliant Fixed Income Fund</t>
  </si>
  <si>
    <t>CapitalTrust Halal Fixed Income Fund</t>
  </si>
  <si>
    <t>CapitalTrust Investments &amp; Asset Management Ltd.</t>
  </si>
  <si>
    <t>Cordros Halal Fixed Income Fund</t>
  </si>
  <si>
    <t>D'Namaz Halal Fixed Income Fund</t>
  </si>
  <si>
    <t>D'Namaz Capital Limited</t>
  </si>
  <si>
    <t>EDC Halal Fund</t>
  </si>
  <si>
    <t>Emerging Africa Halal Fund</t>
  </si>
  <si>
    <t>First Asset Halal Fund</t>
  </si>
  <si>
    <t>FSDH Halal Fund</t>
  </si>
  <si>
    <t>Marble Halal Commodities Fund</t>
  </si>
  <si>
    <t xml:space="preserve">Marble Capital Limited </t>
  </si>
  <si>
    <t>Marble Halal Fixed Income Fund</t>
  </si>
  <si>
    <t>Norrenberger Islamic Fund</t>
  </si>
  <si>
    <t>Stanbic IBTC Shariah Fixed Income Fund</t>
  </si>
  <si>
    <t>United Capital Sukuk Fund</t>
  </si>
  <si>
    <t>BALANCED</t>
  </si>
  <si>
    <t>Afrinvest Halal Fund</t>
  </si>
  <si>
    <t>ARM Halal Balanced Fund</t>
  </si>
  <si>
    <t>Lotus Waqf (Endowment) Fund</t>
  </si>
  <si>
    <t>One17 Halal Fund</t>
  </si>
  <si>
    <t>One17 Capital Limited</t>
  </si>
  <si>
    <t>Mutual Funds Total</t>
  </si>
  <si>
    <t>SPECIALISED FUNDS</t>
  </si>
  <si>
    <t>ARM Specialized Dollar Fund</t>
  </si>
  <si>
    <t>Clean Energy Fund</t>
  </si>
  <si>
    <t>FCMB-TLG Private Debt Fund</t>
  </si>
  <si>
    <t>First Asset Blended Dollar Fund</t>
  </si>
  <si>
    <t>United Capital Children Investment Fund</t>
  </si>
  <si>
    <t>ValuAlliance Specialized Dollar Fund</t>
  </si>
  <si>
    <t>Nigeria Infrastructure Debt Fund (NIDF)</t>
  </si>
  <si>
    <t>Chapel Hill Denham Management Limited</t>
  </si>
  <si>
    <t>-</t>
  </si>
  <si>
    <t>United Capital Infrastructure Fund</t>
  </si>
  <si>
    <t>Infrastructure Funds Total</t>
  </si>
  <si>
    <t>Greenwich ALPHA ETF</t>
  </si>
  <si>
    <t>Lotus Halal ETF</t>
  </si>
  <si>
    <t>Meristem Growth ETF</t>
  </si>
  <si>
    <t>Meristem Value ETF</t>
  </si>
  <si>
    <t>New Gold ETF</t>
  </si>
  <si>
    <t>New Gold Managers (Proprietary) Ltd</t>
  </si>
  <si>
    <t>SIAML ETF 40</t>
  </si>
  <si>
    <t>Stanbic IBTC Asset Mgt.Limited</t>
  </si>
  <si>
    <t>Stanbic IBTC ETF 30 Fund</t>
  </si>
  <si>
    <t>VCG ETF</t>
  </si>
  <si>
    <t>Vetiva Fund Managers Limited</t>
  </si>
  <si>
    <t>VETBANK ETF</t>
  </si>
  <si>
    <t>Vetiva S &amp; P Nig. Sovereign Bond ETF</t>
  </si>
  <si>
    <t>VG 30 ETF</t>
  </si>
  <si>
    <t>VI ETF</t>
  </si>
  <si>
    <t>ETF Total</t>
  </si>
  <si>
    <t>Grand Total</t>
  </si>
  <si>
    <t>FUNDS</t>
  </si>
  <si>
    <t>MONEY MARKET FUNDS</t>
  </si>
  <si>
    <t>BONDS/FIXED INCOME FUNDS</t>
  </si>
  <si>
    <t>REAL ESTATE INVESTMENT TRUST</t>
  </si>
  <si>
    <t>SHARI'AH COMPLAINT FUNDS</t>
  </si>
  <si>
    <t>DATE</t>
  </si>
  <si>
    <t>TOTAL NAV</t>
  </si>
  <si>
    <t>ETFs AGGREGATE</t>
  </si>
  <si>
    <t>TOTAL</t>
  </si>
  <si>
    <t>MOVING AVERAGE:</t>
  </si>
  <si>
    <t>EXCHANGE TRADED FUNDS (ETFs)</t>
  </si>
  <si>
    <t>Parthian Equity Fund</t>
  </si>
  <si>
    <t>Alpha10 Halal Fund</t>
  </si>
  <si>
    <t>`</t>
  </si>
  <si>
    <t>First Asset Balanced Fund</t>
  </si>
  <si>
    <t>Stanbic IBTC Ethical Fund</t>
  </si>
  <si>
    <t>Lotus Halal Fixed Income Fund</t>
  </si>
  <si>
    <t>NAV, Unit Price and Yield as at Week Ended September 11, 2026</t>
  </si>
  <si>
    <t>Stanbic IBTC Dollar Fund</t>
  </si>
  <si>
    <t xml:space="preserve"> 1,087.00 </t>
  </si>
  <si>
    <t>Samtl Money Market Income Fund</t>
  </si>
  <si>
    <t>Week Ended Sep 11, 2026</t>
  </si>
  <si>
    <t>WEEKLY VALUATION REPORT OF COLLECTIVE INVESTMENT SCHEMES AS AT WEEK ENDED FRIDAY, SEPTEMBER 18, 2026</t>
  </si>
  <si>
    <t>NAV, Unit Price and Yield as at Week Ended September 18, 2026</t>
  </si>
  <si>
    <t>NFEM RATE NG₦/US$ as at 18th September, 2026 = N1331.2027</t>
  </si>
  <si>
    <t>-0.09%</t>
  </si>
  <si>
    <t>5.62 %</t>
  </si>
  <si>
    <t>Week Ended Sep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</si>
</sst>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_(* #,##0.000_);_(* \(#,##0.000\);_(* &quot;-&quot;??_);_(@_)"/>
    <numFmt numFmtId="166" formatCode="_-* #,##0.0000_-;\-* #,##0.0000_-;_-* &quot;-&quot;??_-;_-@_-"/>
    <numFmt numFmtId="167" formatCode="0.0%"/>
  </numFmts>
  <fonts count="62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Ebrima"/>
    </font>
    <font>
      <sz val="11"/>
      <color theme="1"/>
      <name val="Arial Narrow"/>
      <family val="2"/>
    </font>
    <font>
      <b/>
      <sz val="8"/>
      <color theme="1"/>
      <name val="Arial Narrow"/>
      <family val="2"/>
    </font>
    <font>
      <b/>
      <sz val="8"/>
      <color theme="4"/>
      <name val="Arial Narrow"/>
      <family val="2"/>
    </font>
    <font>
      <b/>
      <sz val="8"/>
      <name val="Arial Narrow"/>
      <family val="2"/>
    </font>
    <font>
      <sz val="8"/>
      <name val="Century Gothic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rgb="FF000000"/>
      <name val="Arial Narrow"/>
      <family val="2"/>
    </font>
    <font>
      <sz val="10"/>
      <color rgb="FF000000"/>
      <name val="Times New Roman"/>
      <family val="1"/>
    </font>
    <font>
      <b/>
      <sz val="8"/>
      <color rgb="FFFF0000"/>
      <name val="Arial Narrow"/>
      <family val="2"/>
    </font>
    <font>
      <sz val="12"/>
      <color rgb="FF000000"/>
      <name val="Aptos"/>
    </font>
    <font>
      <b/>
      <sz val="9"/>
      <color theme="1"/>
      <name val="Arial Narrow"/>
      <family val="2"/>
    </font>
    <font>
      <b/>
      <sz val="12"/>
      <color rgb="FF000000"/>
      <name val="Times New Roman"/>
      <family val="1"/>
    </font>
    <font>
      <sz val="8"/>
      <color rgb="FF242424"/>
      <name val="Arial Narrow"/>
      <family val="2"/>
    </font>
    <font>
      <sz val="8"/>
      <color theme="0"/>
      <name val="Arial"/>
      <family val="2"/>
    </font>
    <font>
      <sz val="8"/>
      <color rgb="FF424242"/>
      <name val="Arial"/>
      <family val="2"/>
    </font>
    <font>
      <sz val="12"/>
      <color rgb="FF000000"/>
      <name val="Calibri"/>
      <family val="2"/>
      <scheme val="minor"/>
    </font>
    <font>
      <b/>
      <sz val="10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  <font>
      <sz val="11"/>
      <color rgb="FFFF0000"/>
      <name val="Calibri"/>
      <family val="2"/>
      <scheme val="minor"/>
    </font>
    <font>
      <i/>
      <sz val="8"/>
      <name val="Arial Narrow"/>
      <family val="2"/>
    </font>
    <font>
      <sz val="10"/>
      <name val="Arial Narrow"/>
      <family val="2"/>
    </font>
    <font>
      <b/>
      <sz val="6"/>
      <color theme="0"/>
      <name val="Times New Roman"/>
      <family val="1"/>
    </font>
    <font>
      <sz val="11"/>
      <color theme="3" tint="-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ptos"/>
      <charset val="134"/>
    </font>
    <font>
      <sz val="11"/>
      <name val="Calibri"/>
      <family val="2"/>
      <scheme val="minor"/>
    </font>
    <font>
      <b/>
      <sz val="8"/>
      <color theme="0"/>
      <name val="Arial Narrow"/>
      <family val="2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ptos"/>
      <charset val="134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0"/>
      <color theme="1"/>
      <name val="Futura Bk BT"/>
    </font>
    <font>
      <b/>
      <sz val="18"/>
      <color theme="3"/>
      <name val="Calibri Light"/>
      <family val="2"/>
      <scheme val="major"/>
    </font>
    <font>
      <b/>
      <sz val="8"/>
      <color theme="1"/>
      <name val="Calibri"/>
      <family val="2"/>
    </font>
    <font>
      <sz val="8"/>
      <name val="Arial Narrow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Arial Narrow"/>
      <family val="2"/>
    </font>
    <font>
      <sz val="10"/>
      <color theme="0"/>
      <name val="Calibri"/>
      <family val="2"/>
      <scheme val="minor"/>
    </font>
    <font>
      <sz val="10"/>
      <color theme="0"/>
      <name val="Arial Narrow"/>
      <family val="2"/>
    </font>
    <font>
      <b/>
      <sz val="12"/>
      <color theme="0"/>
      <name val="Arial Narrow"/>
      <family val="2"/>
    </font>
    <font>
      <sz val="6"/>
      <color theme="0"/>
      <name val="Arial Narrow"/>
      <family val="2"/>
    </font>
    <font>
      <sz val="6"/>
      <color theme="0"/>
      <name val="Calibri"/>
      <family val="2"/>
      <scheme val="minor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79982909634693444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/>
      <diagonal/>
    </border>
    <border>
      <left style="thin">
        <color theme="4" tint="0.39994506668294322"/>
      </left>
      <right/>
      <top/>
      <bottom/>
      <diagonal/>
    </border>
  </borders>
  <cellStyleXfs count="107">
    <xf numFmtId="0" fontId="0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38" fillId="0" borderId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15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43" fontId="4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47" fillId="23" borderId="0" applyNumberFormat="0" applyBorder="0" applyAlignment="0" applyProtection="0"/>
    <xf numFmtId="0" fontId="4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3" fillId="0" borderId="0"/>
    <xf numFmtId="164" fontId="3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267">
    <xf numFmtId="0" fontId="0" fillId="0" borderId="0" xfId="0"/>
    <xf numFmtId="0" fontId="5" fillId="3" borderId="1" xfId="0" applyFont="1" applyFill="1" applyBorder="1"/>
    <xf numFmtId="0" fontId="6" fillId="4" borderId="1" xfId="0" applyFont="1" applyFill="1" applyBorder="1"/>
    <xf numFmtId="0" fontId="7" fillId="4" borderId="1" xfId="0" applyFont="1" applyFill="1" applyBorder="1"/>
    <xf numFmtId="0" fontId="8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 wrapText="1"/>
    </xf>
    <xf numFmtId="164" fontId="6" fillId="5" borderId="1" xfId="1" applyFont="1" applyFill="1" applyBorder="1" applyAlignment="1">
      <alignment horizontal="center" vertical="top"/>
    </xf>
    <xf numFmtId="164" fontId="9" fillId="6" borderId="5" xfId="1" applyFont="1" applyFill="1" applyBorder="1" applyAlignment="1">
      <alignment horizontal="center" wrapText="1"/>
    </xf>
    <xf numFmtId="164" fontId="9" fillId="6" borderId="5" xfId="1" applyFont="1" applyFill="1" applyBorder="1"/>
    <xf numFmtId="0" fontId="0" fillId="7" borderId="0" xfId="0" applyFill="1"/>
    <xf numFmtId="0" fontId="13" fillId="6" borderId="1" xfId="0" applyFont="1" applyFill="1" applyBorder="1" applyAlignment="1">
      <alignment wrapText="1"/>
    </xf>
    <xf numFmtId="10" fontId="10" fillId="6" borderId="1" xfId="2" applyNumberFormat="1" applyFont="1" applyFill="1" applyBorder="1" applyAlignment="1">
      <alignment horizontal="center"/>
    </xf>
    <xf numFmtId="4" fontId="10" fillId="6" borderId="1" xfId="0" applyNumberFormat="1" applyFont="1" applyFill="1" applyBorder="1"/>
    <xf numFmtId="10" fontId="10" fillId="4" borderId="1" xfId="2" applyNumberFormat="1" applyFont="1" applyFill="1" applyBorder="1" applyAlignment="1">
      <alignment horizontal="center"/>
    </xf>
    <xf numFmtId="164" fontId="10" fillId="8" borderId="1" xfId="1" applyFont="1" applyFill="1" applyBorder="1" applyAlignment="1">
      <alignment horizontal="center"/>
    </xf>
    <xf numFmtId="10" fontId="10" fillId="8" borderId="1" xfId="2" applyNumberFormat="1" applyFont="1" applyFill="1" applyBorder="1" applyAlignment="1">
      <alignment horizontal="center"/>
    </xf>
    <xf numFmtId="164" fontId="10" fillId="8" borderId="1" xfId="1" applyFont="1" applyFill="1" applyBorder="1" applyAlignment="1">
      <alignment horizontal="center"/>
    </xf>
    <xf numFmtId="10" fontId="10" fillId="8" borderId="1" xfId="2" applyNumberFormat="1" applyFont="1" applyFill="1" applyBorder="1" applyAlignment="1">
      <alignment horizontal="center"/>
    </xf>
    <xf numFmtId="10" fontId="10" fillId="5" borderId="1" xfId="2" applyNumberFormat="1" applyFont="1" applyFill="1" applyBorder="1" applyAlignment="1">
      <alignment horizontal="center" vertical="top" wrapText="1"/>
    </xf>
    <xf numFmtId="10" fontId="10" fillId="5" borderId="1" xfId="1" applyNumberFormat="1" applyFont="1" applyFill="1" applyBorder="1" applyAlignment="1">
      <alignment horizontal="center" vertical="top" wrapText="1"/>
    </xf>
    <xf numFmtId="0" fontId="14" fillId="0" borderId="0" xfId="0" applyFont="1"/>
    <xf numFmtId="4" fontId="13" fillId="6" borderId="1" xfId="0" applyNumberFormat="1" applyFont="1" applyFill="1" applyBorder="1"/>
    <xf numFmtId="10" fontId="13" fillId="4" borderId="1" xfId="2" applyNumberFormat="1" applyFont="1" applyFill="1" applyBorder="1" applyAlignment="1">
      <alignment horizontal="center"/>
    </xf>
    <xf numFmtId="164" fontId="13" fillId="8" borderId="1" xfId="1" applyFont="1" applyFill="1" applyBorder="1" applyAlignment="1">
      <alignment horizontal="center"/>
    </xf>
    <xf numFmtId="10" fontId="13" fillId="8" borderId="1" xfId="2" applyNumberFormat="1" applyFont="1" applyFill="1" applyBorder="1" applyAlignment="1">
      <alignment horizontal="center"/>
    </xf>
    <xf numFmtId="10" fontId="13" fillId="5" borderId="1" xfId="2" applyNumberFormat="1" applyFont="1" applyFill="1" applyBorder="1" applyAlignment="1">
      <alignment horizontal="center" vertical="top" wrapText="1"/>
    </xf>
    <xf numFmtId="0" fontId="16" fillId="0" borderId="0" xfId="0" applyFont="1"/>
    <xf numFmtId="2" fontId="16" fillId="0" borderId="1" xfId="0" applyNumberFormat="1" applyFont="1" applyBorder="1"/>
    <xf numFmtId="10" fontId="0" fillId="0" borderId="0" xfId="2" applyNumberFormat="1" applyFont="1"/>
    <xf numFmtId="10" fontId="17" fillId="9" borderId="0" xfId="0" applyNumberFormat="1" applyFont="1" applyFill="1" applyAlignment="1">
      <alignment horizontal="right" vertical="center" wrapText="1"/>
    </xf>
    <xf numFmtId="10" fontId="9" fillId="6" borderId="5" xfId="2" applyNumberFormat="1" applyFont="1" applyFill="1" applyBorder="1"/>
    <xf numFmtId="164" fontId="13" fillId="6" borderId="1" xfId="1" applyFont="1" applyFill="1" applyBorder="1"/>
    <xf numFmtId="164" fontId="13" fillId="6" borderId="1" xfId="3" applyFont="1" applyFill="1" applyBorder="1"/>
    <xf numFmtId="4" fontId="13" fillId="6" borderId="1" xfId="0" applyNumberFormat="1" applyFont="1" applyFill="1" applyBorder="1" applyAlignment="1">
      <alignment wrapText="1"/>
    </xf>
    <xf numFmtId="4" fontId="13" fillId="6" borderId="1" xfId="3" applyNumberFormat="1" applyFont="1" applyFill="1" applyBorder="1" applyAlignment="1">
      <alignment horizontal="right" vertical="top" wrapText="1"/>
    </xf>
    <xf numFmtId="4" fontId="10" fillId="0" borderId="1" xfId="0" applyNumberFormat="1" applyFont="1" applyBorder="1"/>
    <xf numFmtId="4" fontId="13" fillId="6" borderId="1" xfId="0" applyNumberFormat="1" applyFont="1" applyFill="1" applyBorder="1" applyAlignment="1">
      <alignment horizontal="right"/>
    </xf>
    <xf numFmtId="164" fontId="9" fillId="6" borderId="6" xfId="1" applyFont="1" applyFill="1" applyBorder="1"/>
    <xf numFmtId="0" fontId="10" fillId="6" borderId="1" xfId="0" applyFont="1" applyFill="1" applyBorder="1"/>
    <xf numFmtId="0" fontId="8" fillId="6" borderId="1" xfId="0" applyFont="1" applyFill="1" applyBorder="1" applyAlignment="1">
      <alignment horizontal="right"/>
    </xf>
    <xf numFmtId="0" fontId="13" fillId="6" borderId="1" xfId="0" applyFont="1" applyFill="1" applyBorder="1" applyAlignment="1">
      <alignment horizontal="center" wrapText="1"/>
    </xf>
    <xf numFmtId="164" fontId="8" fillId="6" borderId="1" xfId="1" applyFont="1" applyFill="1" applyBorder="1" applyAlignment="1">
      <alignment horizontal="right" vertical="top" wrapText="1"/>
    </xf>
    <xf numFmtId="10" fontId="18" fillId="4" borderId="1" xfId="2" applyNumberFormat="1" applyFont="1" applyFill="1" applyBorder="1" applyAlignment="1">
      <alignment horizontal="center" vertical="top" wrapText="1"/>
    </xf>
    <xf numFmtId="10" fontId="13" fillId="6" borderId="1" xfId="2" applyNumberFormat="1" applyFont="1" applyFill="1" applyBorder="1" applyAlignment="1">
      <alignment horizontal="center" vertical="top" wrapText="1"/>
    </xf>
    <xf numFmtId="4" fontId="13" fillId="6" borderId="1" xfId="1" applyNumberFormat="1" applyFont="1" applyFill="1" applyBorder="1" applyAlignment="1">
      <alignment vertical="top" wrapText="1"/>
    </xf>
    <xf numFmtId="164" fontId="8" fillId="8" borderId="1" xfId="1" applyFont="1" applyFill="1" applyBorder="1" applyAlignment="1">
      <alignment horizontal="center"/>
    </xf>
    <xf numFmtId="10" fontId="13" fillId="8" borderId="1" xfId="2" applyNumberFormat="1" applyFont="1" applyFill="1" applyBorder="1" applyAlignment="1">
      <alignment horizontal="center" vertical="top" wrapText="1"/>
    </xf>
    <xf numFmtId="10" fontId="18" fillId="6" borderId="1" xfId="2" applyNumberFormat="1" applyFont="1" applyFill="1" applyBorder="1" applyAlignment="1">
      <alignment horizontal="center" vertical="top" wrapText="1"/>
    </xf>
    <xf numFmtId="164" fontId="13" fillId="6" borderId="1" xfId="3" applyFont="1" applyFill="1" applyBorder="1" applyAlignment="1">
      <alignment horizontal="right"/>
    </xf>
    <xf numFmtId="164" fontId="13" fillId="6" borderId="1" xfId="3" applyFont="1" applyFill="1" applyBorder="1" applyAlignment="1">
      <alignment horizontal="right"/>
    </xf>
    <xf numFmtId="10" fontId="13" fillId="8" borderId="1" xfId="2" applyNumberFormat="1" applyFont="1" applyFill="1" applyBorder="1" applyAlignment="1">
      <alignment horizontal="center"/>
    </xf>
    <xf numFmtId="10" fontId="13" fillId="5" borderId="1" xfId="1" applyNumberFormat="1" applyFont="1" applyFill="1" applyBorder="1" applyAlignment="1">
      <alignment horizontal="center" vertical="top" wrapText="1"/>
    </xf>
    <xf numFmtId="0" fontId="19" fillId="0" borderId="0" xfId="0" applyFont="1"/>
    <xf numFmtId="4" fontId="13" fillId="6" borderId="1" xfId="1" applyNumberFormat="1" applyFont="1" applyFill="1" applyBorder="1" applyAlignment="1">
      <alignment horizontal="right"/>
    </xf>
    <xf numFmtId="164" fontId="13" fillId="6" borderId="1" xfId="3" applyFont="1" applyFill="1" applyBorder="1" applyAlignment="1">
      <alignment horizontal="right" wrapText="1"/>
    </xf>
    <xf numFmtId="164" fontId="13" fillId="8" borderId="1" xfId="1" applyFont="1" applyFill="1" applyBorder="1" applyAlignment="1">
      <alignment horizontal="center" wrapText="1"/>
    </xf>
    <xf numFmtId="10" fontId="13" fillId="8" borderId="1" xfId="2" applyNumberFormat="1" applyFont="1" applyFill="1" applyBorder="1" applyAlignment="1">
      <alignment horizontal="center" wrapText="1"/>
    </xf>
    <xf numFmtId="164" fontId="13" fillId="6" borderId="1" xfId="1" applyFont="1" applyFill="1" applyBorder="1" applyAlignment="1">
      <alignment horizontal="right"/>
    </xf>
    <xf numFmtId="10" fontId="13" fillId="4" borderId="1" xfId="2" applyNumberFormat="1" applyFont="1" applyFill="1" applyBorder="1" applyAlignment="1">
      <alignment horizontal="center" wrapText="1"/>
    </xf>
    <xf numFmtId="164" fontId="8" fillId="6" borderId="1" xfId="1" applyFont="1" applyFill="1" applyBorder="1" applyAlignment="1">
      <alignment horizontal="right"/>
    </xf>
    <xf numFmtId="10" fontId="13" fillId="8" borderId="1" xfId="1" applyNumberFormat="1" applyFont="1" applyFill="1" applyBorder="1" applyAlignment="1">
      <alignment horizontal="center"/>
    </xf>
    <xf numFmtId="2" fontId="13" fillId="6" borderId="1" xfId="0" applyNumberFormat="1" applyFont="1" applyFill="1" applyBorder="1"/>
    <xf numFmtId="164" fontId="13" fillId="6" borderId="1" xfId="3" applyFont="1" applyFill="1" applyBorder="1" applyAlignment="1">
      <alignment wrapText="1"/>
    </xf>
    <xf numFmtId="0" fontId="13" fillId="6" borderId="1" xfId="0" applyFont="1" applyFill="1" applyBorder="1" applyAlignment="1">
      <alignment horizontal="left" wrapText="1"/>
    </xf>
    <xf numFmtId="2" fontId="10" fillId="6" borderId="1" xfId="0" applyNumberFormat="1" applyFont="1" applyFill="1" applyBorder="1"/>
    <xf numFmtId="164" fontId="10" fillId="6" borderId="1" xfId="1" applyFont="1" applyFill="1" applyBorder="1" applyAlignment="1">
      <alignment horizontal="center"/>
    </xf>
    <xf numFmtId="164" fontId="13" fillId="10" borderId="1" xfId="1" applyFont="1" applyFill="1" applyBorder="1" applyAlignment="1">
      <alignment horizontal="center"/>
    </xf>
    <xf numFmtId="10" fontId="13" fillId="10" borderId="1" xfId="2" applyNumberFormat="1" applyFont="1" applyFill="1" applyBorder="1" applyAlignment="1">
      <alignment horizontal="center"/>
    </xf>
    <xf numFmtId="0" fontId="0" fillId="11" borderId="0" xfId="0" applyFill="1"/>
    <xf numFmtId="4" fontId="0" fillId="0" borderId="0" xfId="0" applyNumberFormat="1"/>
    <xf numFmtId="2" fontId="0" fillId="0" borderId="0" xfId="0" applyNumberFormat="1"/>
    <xf numFmtId="164" fontId="13" fillId="6" borderId="1" xfId="1" applyFont="1" applyFill="1" applyBorder="1" applyAlignment="1">
      <alignment wrapText="1"/>
    </xf>
    <xf numFmtId="164" fontId="13" fillId="6" borderId="1" xfId="1" applyFont="1" applyFill="1" applyBorder="1" applyAlignment="1">
      <alignment horizontal="center"/>
    </xf>
    <xf numFmtId="164" fontId="13" fillId="6" borderId="1" xfId="1" applyFont="1" applyFill="1" applyBorder="1" applyAlignment="1">
      <alignment horizontal="center"/>
    </xf>
    <xf numFmtId="164" fontId="16" fillId="0" borderId="1" xfId="1" applyFont="1" applyBorder="1"/>
    <xf numFmtId="164" fontId="13" fillId="6" borderId="1" xfId="3" applyFont="1" applyFill="1" applyBorder="1"/>
    <xf numFmtId="165" fontId="0" fillId="0" borderId="0" xfId="0" applyNumberFormat="1"/>
    <xf numFmtId="4" fontId="21" fillId="9" borderId="0" xfId="0" applyNumberFormat="1" applyFont="1" applyFill="1" applyAlignment="1">
      <alignment horizontal="right" vertical="center" wrapText="1"/>
    </xf>
    <xf numFmtId="164" fontId="16" fillId="0" borderId="0" xfId="1" applyFont="1"/>
    <xf numFmtId="164" fontId="13" fillId="6" borderId="1" xfId="1" applyFont="1" applyFill="1" applyBorder="1" applyAlignment="1">
      <alignment horizontal="center" wrapText="1"/>
    </xf>
    <xf numFmtId="0" fontId="22" fillId="0" borderId="0" xfId="0" applyFont="1"/>
    <xf numFmtId="166" fontId="23" fillId="0" borderId="0" xfId="1" applyNumberFormat="1" applyFont="1"/>
    <xf numFmtId="0" fontId="24" fillId="0" borderId="0" xfId="0" applyFont="1"/>
    <xf numFmtId="4" fontId="25" fillId="0" borderId="0" xfId="0" applyNumberFormat="1" applyFont="1"/>
    <xf numFmtId="0" fontId="8" fillId="0" borderId="1" xfId="0" applyFont="1" applyBorder="1" applyAlignment="1">
      <alignment horizontal="right"/>
    </xf>
    <xf numFmtId="4" fontId="13" fillId="8" borderId="1" xfId="1" applyNumberFormat="1" applyFont="1" applyFill="1" applyBorder="1" applyAlignment="1">
      <alignment horizontal="center"/>
    </xf>
    <xf numFmtId="164" fontId="18" fillId="6" borderId="1" xfId="1" applyFont="1" applyFill="1" applyBorder="1" applyAlignment="1">
      <alignment horizontal="center" vertical="top" wrapText="1"/>
    </xf>
    <xf numFmtId="4" fontId="27" fillId="0" borderId="1" xfId="0" applyNumberFormat="1" applyFont="1" applyBorder="1"/>
    <xf numFmtId="0" fontId="15" fillId="6" borderId="1" xfId="0" applyFont="1" applyFill="1" applyBorder="1"/>
    <xf numFmtId="4" fontId="13" fillId="6" borderId="1" xfId="1" applyNumberFormat="1" applyFont="1" applyFill="1" applyBorder="1" applyAlignment="1">
      <alignment horizontal="right" vertical="top" wrapText="1"/>
    </xf>
    <xf numFmtId="4" fontId="13" fillId="8" borderId="1" xfId="1" applyNumberFormat="1" applyFont="1" applyFill="1" applyBorder="1" applyAlignment="1">
      <alignment horizontal="center" vertical="top" wrapText="1"/>
    </xf>
    <xf numFmtId="164" fontId="9" fillId="6" borderId="0" xfId="1" applyFont="1" applyFill="1" applyBorder="1"/>
    <xf numFmtId="164" fontId="8" fillId="6" borderId="1" xfId="1" applyFont="1" applyFill="1" applyBorder="1"/>
    <xf numFmtId="43" fontId="13" fillId="6" borderId="1" xfId="0" applyNumberFormat="1" applyFont="1" applyFill="1" applyBorder="1"/>
    <xf numFmtId="43" fontId="13" fillId="8" borderId="1" xfId="0" applyNumberFormat="1" applyFont="1" applyFill="1" applyBorder="1" applyAlignment="1">
      <alignment horizontal="center"/>
    </xf>
    <xf numFmtId="4" fontId="13" fillId="6" borderId="1" xfId="0" applyNumberFormat="1" applyFont="1" applyFill="1" applyBorder="1" applyAlignment="1">
      <alignment horizontal="right" wrapText="1"/>
    </xf>
    <xf numFmtId="4" fontId="13" fillId="6" borderId="1" xfId="3" applyNumberFormat="1" applyFont="1" applyFill="1" applyBorder="1" applyAlignment="1">
      <alignment horizontal="right"/>
    </xf>
    <xf numFmtId="4" fontId="13" fillId="6" borderId="1" xfId="3" applyNumberFormat="1" applyFont="1" applyFill="1" applyBorder="1" applyAlignment="1">
      <alignment horizontal="right" wrapText="1"/>
    </xf>
    <xf numFmtId="164" fontId="0" fillId="0" borderId="0" xfId="1" applyFont="1"/>
    <xf numFmtId="4" fontId="13" fillId="6" borderId="1" xfId="3" applyNumberFormat="1" applyFont="1" applyFill="1" applyBorder="1" applyAlignment="1">
      <alignment horizontal="right"/>
    </xf>
    <xf numFmtId="164" fontId="9" fillId="6" borderId="6" xfId="1" applyFont="1" applyFill="1" applyBorder="1" applyAlignment="1">
      <alignment horizontal="center" wrapText="1"/>
    </xf>
    <xf numFmtId="9" fontId="0" fillId="0" borderId="0" xfId="2" applyFont="1"/>
    <xf numFmtId="0" fontId="29" fillId="0" borderId="0" xfId="0" applyFont="1"/>
    <xf numFmtId="4" fontId="8" fillId="8" borderId="1" xfId="1" applyNumberFormat="1" applyFont="1" applyFill="1" applyBorder="1" applyAlignment="1">
      <alignment horizontal="right" vertical="top" wrapText="1"/>
    </xf>
    <xf numFmtId="0" fontId="0" fillId="14" borderId="0" xfId="0" applyFill="1"/>
    <xf numFmtId="0" fontId="13" fillId="14" borderId="1" xfId="0" applyFont="1" applyFill="1" applyBorder="1" applyAlignment="1">
      <alignment horizontal="right" vertical="center"/>
    </xf>
    <xf numFmtId="0" fontId="8" fillId="14" borderId="1" xfId="0" applyFont="1" applyFill="1" applyBorder="1" applyAlignment="1">
      <alignment horizontal="right" vertical="center"/>
    </xf>
    <xf numFmtId="164" fontId="8" fillId="14" borderId="1" xfId="1" applyFont="1" applyFill="1" applyBorder="1" applyAlignment="1">
      <alignment horizontal="right" vertical="center" wrapText="1"/>
    </xf>
    <xf numFmtId="10" fontId="13" fillId="14" borderId="1" xfId="1" applyNumberFormat="1" applyFont="1" applyFill="1" applyBorder="1" applyAlignment="1">
      <alignment horizontal="right" vertical="center" wrapText="1"/>
    </xf>
    <xf numFmtId="4" fontId="13" fillId="14" borderId="1" xfId="1" applyNumberFormat="1" applyFont="1" applyFill="1" applyBorder="1" applyAlignment="1">
      <alignment horizontal="right" vertical="center" wrapText="1"/>
    </xf>
    <xf numFmtId="9" fontId="13" fillId="14" borderId="1" xfId="2" applyFont="1" applyFill="1" applyBorder="1" applyAlignment="1">
      <alignment horizontal="center" vertical="center" wrapText="1"/>
    </xf>
    <xf numFmtId="4" fontId="13" fillId="14" borderId="1" xfId="1" applyNumberFormat="1" applyFont="1" applyFill="1" applyBorder="1" applyAlignment="1">
      <alignment horizontal="center" vertical="center" wrapText="1"/>
    </xf>
    <xf numFmtId="10" fontId="10" fillId="14" borderId="1" xfId="2" applyNumberFormat="1" applyFont="1" applyFill="1" applyBorder="1" applyAlignment="1">
      <alignment horizontal="center" vertical="top" wrapText="1"/>
    </xf>
    <xf numFmtId="10" fontId="13" fillId="6" borderId="1" xfId="2" applyNumberFormat="1" applyFont="1" applyFill="1" applyBorder="1" applyAlignment="1">
      <alignment horizontal="center"/>
    </xf>
    <xf numFmtId="43" fontId="0" fillId="0" borderId="0" xfId="0" applyNumberFormat="1"/>
    <xf numFmtId="164" fontId="8" fillId="14" borderId="1" xfId="1" applyFont="1" applyFill="1" applyBorder="1" applyAlignment="1">
      <alignment horizontal="right" vertical="top" wrapText="1"/>
    </xf>
    <xf numFmtId="164" fontId="30" fillId="14" borderId="1" xfId="1" applyFont="1" applyFill="1" applyBorder="1" applyAlignment="1">
      <alignment horizontal="right" vertical="top" wrapText="1"/>
    </xf>
    <xf numFmtId="4" fontId="13" fillId="14" borderId="1" xfId="1" applyNumberFormat="1" applyFont="1" applyFill="1" applyBorder="1" applyAlignment="1">
      <alignment horizontal="right" vertical="top" wrapText="1"/>
    </xf>
    <xf numFmtId="4" fontId="13" fillId="14" borderId="1" xfId="1" applyNumberFormat="1" applyFont="1" applyFill="1" applyBorder="1" applyAlignment="1">
      <alignment horizontal="center" vertical="top" wrapText="1"/>
    </xf>
    <xf numFmtId="167" fontId="10" fillId="14" borderId="1" xfId="2" applyNumberFormat="1" applyFont="1" applyFill="1" applyBorder="1" applyAlignment="1">
      <alignment horizontal="center" vertical="top" wrapText="1"/>
    </xf>
    <xf numFmtId="10" fontId="10" fillId="14" borderId="1" xfId="1" applyNumberFormat="1" applyFont="1" applyFill="1" applyBorder="1" applyAlignment="1">
      <alignment horizontal="center" vertical="top" wrapText="1"/>
    </xf>
    <xf numFmtId="164" fontId="13" fillId="6" borderId="1" xfId="3" applyFont="1" applyFill="1" applyBorder="1" applyAlignment="1">
      <alignment horizontal="right" vertical="top" wrapText="1"/>
    </xf>
    <xf numFmtId="10" fontId="13" fillId="4" borderId="1" xfId="2" applyNumberFormat="1" applyFont="1" applyFill="1" applyBorder="1" applyAlignment="1">
      <alignment horizontal="center" vertical="top" wrapText="1"/>
    </xf>
    <xf numFmtId="4" fontId="13" fillId="6" borderId="1" xfId="3" applyNumberFormat="1" applyFont="1" applyFill="1" applyBorder="1" applyAlignment="1">
      <alignment vertical="top" wrapText="1"/>
    </xf>
    <xf numFmtId="164" fontId="13" fillId="8" borderId="1" xfId="1" applyFont="1" applyFill="1" applyBorder="1" applyAlignment="1">
      <alignment horizontal="center" vertical="top" wrapText="1"/>
    </xf>
    <xf numFmtId="10" fontId="0" fillId="0" borderId="0" xfId="2" applyNumberFormat="1" applyFont="1" applyBorder="1"/>
    <xf numFmtId="164" fontId="13" fillId="6" borderId="1" xfId="1" applyFont="1" applyFill="1" applyBorder="1" applyAlignment="1">
      <alignment horizontal="right" vertical="top" wrapText="1"/>
    </xf>
    <xf numFmtId="0" fontId="8" fillId="14" borderId="1" xfId="0" applyFont="1" applyFill="1" applyBorder="1" applyAlignment="1">
      <alignment horizontal="right"/>
    </xf>
    <xf numFmtId="164" fontId="13" fillId="14" borderId="1" xfId="1" applyFont="1" applyFill="1" applyBorder="1" applyAlignment="1">
      <alignment horizontal="center" vertical="top" wrapText="1"/>
    </xf>
    <xf numFmtId="0" fontId="13" fillId="15" borderId="1" xfId="0" applyFont="1" applyFill="1" applyBorder="1" applyAlignment="1">
      <alignment horizontal="right" vertical="top" wrapText="1"/>
    </xf>
    <xf numFmtId="0" fontId="26" fillId="15" borderId="1" xfId="0" applyFont="1" applyFill="1" applyBorder="1" applyAlignment="1">
      <alignment horizontal="right" vertical="top" wrapText="1"/>
    </xf>
    <xf numFmtId="0" fontId="8" fillId="15" borderId="1" xfId="0" applyFont="1" applyFill="1" applyBorder="1" applyAlignment="1">
      <alignment horizontal="center" vertical="top" wrapText="1"/>
    </xf>
    <xf numFmtId="164" fontId="26" fillId="15" borderId="1" xfId="1" applyFont="1" applyFill="1" applyBorder="1" applyAlignment="1">
      <alignment horizontal="right" vertical="top" wrapText="1"/>
    </xf>
    <xf numFmtId="164" fontId="31" fillId="15" borderId="1" xfId="1" applyFont="1" applyFill="1" applyBorder="1" applyAlignment="1">
      <alignment horizontal="right" vertical="top" wrapText="1"/>
    </xf>
    <xf numFmtId="4" fontId="31" fillId="15" borderId="1" xfId="0" applyNumberFormat="1" applyFont="1" applyFill="1" applyBorder="1" applyAlignment="1">
      <alignment horizontal="right"/>
    </xf>
    <xf numFmtId="9" fontId="31" fillId="15" borderId="1" xfId="2" applyFont="1" applyFill="1" applyBorder="1" applyAlignment="1">
      <alignment horizontal="center"/>
    </xf>
    <xf numFmtId="4" fontId="31" fillId="15" borderId="1" xfId="0" applyNumberFormat="1" applyFont="1" applyFill="1" applyBorder="1" applyAlignment="1">
      <alignment horizontal="center"/>
    </xf>
    <xf numFmtId="10" fontId="31" fillId="15" borderId="1" xfId="2" applyNumberFormat="1" applyFont="1" applyFill="1" applyBorder="1" applyAlignment="1">
      <alignment horizontal="center" vertical="top" wrapText="1"/>
    </xf>
    <xf numFmtId="167" fontId="31" fillId="15" borderId="1" xfId="2" applyNumberFormat="1" applyFont="1" applyFill="1" applyBorder="1" applyAlignment="1">
      <alignment horizontal="center" vertical="top" wrapText="1"/>
    </xf>
    <xf numFmtId="167" fontId="13" fillId="15" borderId="1" xfId="2" applyNumberFormat="1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left" vertical="center"/>
    </xf>
    <xf numFmtId="0" fontId="33" fillId="2" borderId="1" xfId="0" applyFont="1" applyFill="1" applyBorder="1"/>
    <xf numFmtId="0" fontId="34" fillId="2" borderId="1" xfId="0" applyFont="1" applyFill="1" applyBorder="1"/>
    <xf numFmtId="0" fontId="35" fillId="0" borderId="0" xfId="0" applyFont="1"/>
    <xf numFmtId="0" fontId="36" fillId="0" borderId="0" xfId="0" applyFont="1"/>
    <xf numFmtId="0" fontId="15" fillId="6" borderId="0" xfId="0" applyFont="1" applyFill="1" applyAlignment="1">
      <alignment wrapText="1"/>
    </xf>
    <xf numFmtId="43" fontId="36" fillId="0" borderId="0" xfId="8" applyFont="1" applyBorder="1"/>
    <xf numFmtId="2" fontId="36" fillId="0" borderId="0" xfId="0" applyNumberFormat="1" applyFont="1"/>
    <xf numFmtId="10" fontId="36" fillId="0" borderId="0" xfId="2" applyNumberFormat="1" applyFont="1" applyBorder="1"/>
    <xf numFmtId="10" fontId="37" fillId="0" borderId="0" xfId="2" applyNumberFormat="1" applyFont="1" applyBorder="1"/>
    <xf numFmtId="0" fontId="34" fillId="0" borderId="0" xfId="0" applyFont="1"/>
    <xf numFmtId="0" fontId="34" fillId="6" borderId="0" xfId="0" applyFont="1" applyFill="1"/>
    <xf numFmtId="0" fontId="38" fillId="0" borderId="0" xfId="0" applyFont="1"/>
    <xf numFmtId="164" fontId="23" fillId="6" borderId="0" xfId="1" applyFont="1" applyFill="1" applyBorder="1"/>
    <xf numFmtId="4" fontId="23" fillId="6" borderId="0" xfId="0" applyNumberFormat="1" applyFont="1" applyFill="1"/>
    <xf numFmtId="0" fontId="39" fillId="6" borderId="0" xfId="0" applyFont="1" applyFill="1" applyAlignment="1">
      <alignment horizontal="right"/>
    </xf>
    <xf numFmtId="0" fontId="40" fillId="6" borderId="0" xfId="0" applyFont="1" applyFill="1" applyAlignment="1">
      <alignment horizontal="right"/>
    </xf>
    <xf numFmtId="4" fontId="41" fillId="6" borderId="0" xfId="0" applyNumberFormat="1" applyFont="1" applyFill="1"/>
    <xf numFmtId="0" fontId="40" fillId="0" borderId="0" xfId="0" applyFont="1" applyAlignment="1">
      <alignment horizontal="right"/>
    </xf>
    <xf numFmtId="164" fontId="41" fillId="6" borderId="0" xfId="1" applyFont="1" applyFill="1" applyBorder="1" applyAlignment="1">
      <alignment horizontal="right" vertical="top" wrapText="1"/>
    </xf>
    <xf numFmtId="0" fontId="42" fillId="0" borderId="0" xfId="0" applyFont="1" applyAlignment="1">
      <alignment horizontal="right"/>
    </xf>
    <xf numFmtId="4" fontId="43" fillId="6" borderId="0" xfId="0" applyNumberFormat="1" applyFont="1" applyFill="1"/>
    <xf numFmtId="0" fontId="5" fillId="6" borderId="0" xfId="0" applyFont="1" applyFill="1" applyAlignment="1">
      <alignment wrapText="1"/>
    </xf>
    <xf numFmtId="0" fontId="44" fillId="0" borderId="7" xfId="0" applyFont="1" applyBorder="1" applyAlignment="1">
      <alignment horizontal="right"/>
    </xf>
    <xf numFmtId="16" fontId="45" fillId="6" borderId="7" xfId="0" applyNumberFormat="1" applyFont="1" applyFill="1" applyBorder="1"/>
    <xf numFmtId="0" fontId="45" fillId="0" borderId="7" xfId="0" applyFont="1" applyBorder="1" applyAlignment="1">
      <alignment horizontal="right"/>
    </xf>
    <xf numFmtId="4" fontId="43" fillId="6" borderId="7" xfId="0" applyNumberFormat="1" applyFont="1" applyFill="1" applyBorder="1" applyAlignment="1">
      <alignment horizontal="right"/>
    </xf>
    <xf numFmtId="4" fontId="43" fillId="6" borderId="7" xfId="0" applyNumberFormat="1" applyFont="1" applyFill="1" applyBorder="1"/>
    <xf numFmtId="164" fontId="43" fillId="6" borderId="7" xfId="1" applyFont="1" applyFill="1" applyBorder="1" applyAlignment="1">
      <alignment horizontal="right" vertical="top" wrapText="1"/>
    </xf>
    <xf numFmtId="4" fontId="5" fillId="6" borderId="7" xfId="0" applyNumberFormat="1" applyFont="1" applyFill="1" applyBorder="1"/>
    <xf numFmtId="0" fontId="28" fillId="16" borderId="7" xfId="0" applyFont="1" applyFill="1" applyBorder="1" applyAlignment="1">
      <alignment horizontal="right"/>
    </xf>
    <xf numFmtId="43" fontId="28" fillId="16" borderId="7" xfId="0" applyNumberFormat="1" applyFont="1" applyFill="1" applyBorder="1"/>
    <xf numFmtId="0" fontId="5" fillId="0" borderId="0" xfId="0" applyFont="1"/>
    <xf numFmtId="164" fontId="5" fillId="0" borderId="0" xfId="1" applyFont="1"/>
    <xf numFmtId="0" fontId="44" fillId="17" borderId="7" xfId="0" applyFont="1" applyFill="1" applyBorder="1" applyAlignment="1">
      <alignment horizontal="right"/>
    </xf>
    <xf numFmtId="43" fontId="44" fillId="17" borderId="7" xfId="0" quotePrefix="1" applyNumberFormat="1" applyFont="1" applyFill="1" applyBorder="1" applyAlignment="1">
      <alignment horizontal="center"/>
    </xf>
    <xf numFmtId="43" fontId="44" fillId="17" borderId="7" xfId="0" applyNumberFormat="1" applyFont="1" applyFill="1" applyBorder="1"/>
    <xf numFmtId="164" fontId="44" fillId="17" borderId="7" xfId="1" applyFont="1" applyFill="1" applyBorder="1"/>
    <xf numFmtId="0" fontId="42" fillId="0" borderId="7" xfId="0" applyFont="1" applyBorder="1" applyAlignment="1">
      <alignment horizontal="right"/>
    </xf>
    <xf numFmtId="164" fontId="43" fillId="0" borderId="7" xfId="1" applyFont="1" applyBorder="1"/>
    <xf numFmtId="164" fontId="38" fillId="0" borderId="0" xfId="1" applyFont="1"/>
    <xf numFmtId="43" fontId="38" fillId="0" borderId="0" xfId="0" applyNumberFormat="1" applyFont="1"/>
    <xf numFmtId="0" fontId="12" fillId="6" borderId="1" xfId="0" applyFont="1" applyFill="1" applyBorder="1" applyAlignment="1">
      <alignment wrapText="1"/>
    </xf>
    <xf numFmtId="164" fontId="52" fillId="6" borderId="1" xfId="3" applyFont="1" applyFill="1" applyBorder="1"/>
    <xf numFmtId="164" fontId="52" fillId="6" borderId="1" xfId="3" applyFont="1" applyFill="1" applyBorder="1" applyAlignment="1">
      <alignment horizontal="right"/>
    </xf>
    <xf numFmtId="4" fontId="43" fillId="6" borderId="0" xfId="0" applyNumberFormat="1" applyFont="1" applyFill="1" applyAlignment="1">
      <alignment horizontal="right"/>
    </xf>
    <xf numFmtId="10" fontId="12" fillId="8" borderId="1" xfId="2" applyNumberFormat="1" applyFont="1" applyFill="1" applyBorder="1" applyAlignment="1">
      <alignment horizontal="center"/>
    </xf>
    <xf numFmtId="164" fontId="12" fillId="6" borderId="1" xfId="3" applyFont="1" applyFill="1" applyBorder="1"/>
    <xf numFmtId="164" fontId="12" fillId="6" borderId="1" xfId="3" applyFont="1" applyFill="1" applyBorder="1" applyAlignment="1">
      <alignment horizontal="right"/>
    </xf>
    <xf numFmtId="164" fontId="12" fillId="6" borderId="1" xfId="1" applyFont="1" applyFill="1" applyBorder="1"/>
    <xf numFmtId="164" fontId="13" fillId="6" borderId="1" xfId="1" applyFont="1" applyFill="1" applyBorder="1" applyAlignment="1">
      <alignment horizontal="right" wrapText="1"/>
    </xf>
    <xf numFmtId="164" fontId="12" fillId="8" borderId="1" xfId="1" applyFont="1" applyFill="1" applyBorder="1" applyAlignment="1">
      <alignment horizontal="center"/>
    </xf>
    <xf numFmtId="0" fontId="55" fillId="6" borderId="0" xfId="0" applyFont="1" applyFill="1" applyAlignment="1">
      <alignment horizontal="right"/>
    </xf>
    <xf numFmtId="16" fontId="55" fillId="6" borderId="0" xfId="0" applyNumberFormat="1" applyFont="1" applyFill="1" applyAlignment="1">
      <alignment horizontal="center" wrapText="1"/>
    </xf>
    <xf numFmtId="0" fontId="56" fillId="6" borderId="0" xfId="0" applyFont="1" applyFill="1"/>
    <xf numFmtId="0" fontId="55" fillId="6" borderId="0" xfId="0" applyFont="1" applyFill="1" applyAlignment="1">
      <alignment horizontal="right" wrapText="1"/>
    </xf>
    <xf numFmtId="4" fontId="57" fillId="6" borderId="0" xfId="0" applyNumberFormat="1" applyFont="1" applyFill="1"/>
    <xf numFmtId="4" fontId="57" fillId="6" borderId="0" xfId="0" applyNumberFormat="1" applyFont="1" applyFill="1" applyAlignment="1">
      <alignment horizontal="right"/>
    </xf>
    <xf numFmtId="164" fontId="57" fillId="6" borderId="0" xfId="1" applyFont="1" applyFill="1" applyBorder="1" applyAlignment="1">
      <alignment horizontal="right" vertical="top" wrapText="1"/>
    </xf>
    <xf numFmtId="0" fontId="39" fillId="6" borderId="0" xfId="0" applyFont="1" applyFill="1" applyAlignment="1">
      <alignment horizontal="right" wrapText="1"/>
    </xf>
    <xf numFmtId="4" fontId="23" fillId="6" borderId="0" xfId="0" applyNumberFormat="1" applyFont="1" applyFill="1" applyAlignment="1">
      <alignment horizontal="right"/>
    </xf>
    <xf numFmtId="164" fontId="23" fillId="6" borderId="0" xfId="1" applyFont="1" applyFill="1" applyBorder="1" applyAlignment="1">
      <alignment horizontal="right" vertical="top" wrapText="1"/>
    </xf>
    <xf numFmtId="0" fontId="58" fillId="6" borderId="0" xfId="0" applyFont="1" applyFill="1" applyAlignment="1">
      <alignment horizontal="right"/>
    </xf>
    <xf numFmtId="16" fontId="40" fillId="6" borderId="0" xfId="0" applyNumberFormat="1" applyFont="1" applyFill="1"/>
    <xf numFmtId="4" fontId="41" fillId="6" borderId="0" xfId="0" applyNumberFormat="1" applyFont="1" applyFill="1" applyAlignment="1">
      <alignment horizontal="right"/>
    </xf>
    <xf numFmtId="164" fontId="34" fillId="6" borderId="0" xfId="1" applyFont="1" applyFill="1" applyBorder="1"/>
    <xf numFmtId="0" fontId="54" fillId="0" borderId="0" xfId="0" applyFont="1"/>
    <xf numFmtId="16" fontId="59" fillId="6" borderId="0" xfId="0" applyNumberFormat="1" applyFont="1" applyFill="1"/>
    <xf numFmtId="164" fontId="60" fillId="0" borderId="0" xfId="1" applyFont="1"/>
    <xf numFmtId="43" fontId="60" fillId="0" borderId="0" xfId="0" applyNumberFormat="1" applyFont="1"/>
    <xf numFmtId="4" fontId="60" fillId="0" borderId="0" xfId="0" applyNumberFormat="1" applyFont="1"/>
    <xf numFmtId="0" fontId="0" fillId="0" borderId="8" xfId="0" applyBorder="1"/>
    <xf numFmtId="4" fontId="12" fillId="6" borderId="0" xfId="3" applyNumberFormat="1" applyFont="1" applyFill="1" applyBorder="1" applyAlignment="1">
      <alignment horizontal="right" vertical="top" wrapText="1"/>
    </xf>
    <xf numFmtId="10" fontId="13" fillId="6" borderId="0" xfId="2" applyNumberFormat="1" applyFont="1" applyFill="1" applyBorder="1" applyAlignment="1">
      <alignment horizontal="right" vertical="top" wrapText="1"/>
    </xf>
    <xf numFmtId="0" fontId="0" fillId="0" borderId="0" xfId="0" applyBorder="1"/>
    <xf numFmtId="4" fontId="12" fillId="6" borderId="1" xfId="0" applyNumberFormat="1" applyFont="1" applyFill="1" applyBorder="1" applyAlignment="1">
      <alignment horizontal="right" wrapText="1"/>
    </xf>
    <xf numFmtId="0" fontId="10" fillId="6" borderId="1" xfId="0" applyFont="1" applyFill="1" applyBorder="1" applyAlignment="1">
      <alignment wrapText="1"/>
    </xf>
    <xf numFmtId="0" fontId="0" fillId="0" borderId="0" xfId="0" applyFont="1" applyAlignment="1">
      <alignment horizontal="right"/>
    </xf>
    <xf numFmtId="164" fontId="61" fillId="6" borderId="5" xfId="1" applyFont="1" applyFill="1" applyBorder="1"/>
    <xf numFmtId="0" fontId="0" fillId="0" borderId="0" xfId="0" applyFont="1"/>
    <xf numFmtId="164" fontId="12" fillId="6" borderId="1" xfId="1" applyFont="1" applyFill="1" applyBorder="1" applyAlignment="1">
      <alignment horizontal="center"/>
    </xf>
    <xf numFmtId="4" fontId="13" fillId="6" borderId="1" xfId="3" applyNumberFormat="1" applyFont="1" applyFill="1" applyBorder="1"/>
    <xf numFmtId="4" fontId="12" fillId="6" borderId="1" xfId="2" applyNumberFormat="1" applyFont="1" applyFill="1" applyBorder="1" applyAlignment="1">
      <alignment horizontal="center"/>
    </xf>
    <xf numFmtId="2" fontId="12" fillId="6" borderId="1" xfId="0" applyNumberFormat="1" applyFont="1" applyFill="1" applyBorder="1"/>
    <xf numFmtId="164" fontId="12" fillId="8" borderId="1" xfId="1" applyFont="1" applyFill="1" applyBorder="1" applyAlignment="1">
      <alignment horizontal="center" vertical="top" wrapText="1"/>
    </xf>
    <xf numFmtId="4" fontId="12" fillId="6" borderId="1" xfId="3" applyNumberFormat="1" applyFont="1" applyFill="1" applyBorder="1" applyAlignment="1">
      <alignment horizontal="right" vertical="top" wrapText="1"/>
    </xf>
    <xf numFmtId="10" fontId="12" fillId="6" borderId="1" xfId="2" applyNumberFormat="1" applyFont="1" applyFill="1" applyBorder="1" applyAlignment="1">
      <alignment horizontal="center"/>
    </xf>
    <xf numFmtId="4" fontId="12" fillId="6" borderId="1" xfId="0" applyNumberFormat="1" applyFont="1" applyFill="1" applyBorder="1"/>
    <xf numFmtId="0" fontId="12" fillId="6" borderId="0" xfId="0" applyFont="1" applyFill="1" applyAlignment="1">
      <alignment horizontal="center"/>
    </xf>
    <xf numFmtId="164" fontId="12" fillId="6" borderId="1" xfId="3" applyFont="1" applyFill="1" applyBorder="1" applyAlignment="1">
      <alignment horizontal="right" wrapText="1"/>
    </xf>
    <xf numFmtId="2" fontId="10" fillId="6" borderId="1" xfId="2" applyNumberFormat="1" applyFont="1" applyFill="1" applyBorder="1" applyAlignment="1">
      <alignment horizontal="center"/>
    </xf>
    <xf numFmtId="4" fontId="13" fillId="8" borderId="1" xfId="1" applyNumberFormat="1" applyFont="1" applyFill="1" applyBorder="1" applyAlignment="1"/>
    <xf numFmtId="4" fontId="13" fillId="6" borderId="0" xfId="3" applyNumberFormat="1" applyFont="1" applyFill="1" applyBorder="1" applyAlignment="1">
      <alignment horizontal="right" vertical="top" wrapText="1"/>
    </xf>
    <xf numFmtId="4" fontId="0" fillId="0" borderId="0" xfId="0" applyNumberFormat="1" applyBorder="1"/>
    <xf numFmtId="164" fontId="43" fillId="6" borderId="0" xfId="1" applyFont="1" applyFill="1" applyBorder="1" applyAlignment="1">
      <alignment horizontal="right" vertical="top" wrapText="1"/>
    </xf>
    <xf numFmtId="0" fontId="12" fillId="0" borderId="0" xfId="0" applyFont="1" applyAlignment="1">
      <alignment horizontal="center"/>
    </xf>
    <xf numFmtId="4" fontId="12" fillId="6" borderId="1" xfId="0" applyNumberFormat="1" applyFont="1" applyFill="1" applyBorder="1" applyAlignment="1">
      <alignment wrapText="1"/>
    </xf>
    <xf numFmtId="0" fontId="12" fillId="6" borderId="0" xfId="0" applyFont="1" applyFill="1" applyAlignment="1">
      <alignment horizontal="center" vertical="center"/>
    </xf>
    <xf numFmtId="4" fontId="12" fillId="6" borderId="1" xfId="4" applyNumberFormat="1" applyFont="1" applyFill="1" applyBorder="1" applyAlignment="1">
      <alignment wrapText="1"/>
    </xf>
    <xf numFmtId="49" fontId="12" fillId="6" borderId="1" xfId="0" applyNumberFormat="1" applyFont="1" applyFill="1" applyBorder="1" applyAlignment="1">
      <alignment wrapText="1"/>
    </xf>
    <xf numFmtId="0" fontId="12" fillId="14" borderId="1" xfId="0" applyFont="1" applyFill="1" applyBorder="1" applyAlignment="1">
      <alignment horizontal="right"/>
    </xf>
    <xf numFmtId="0" fontId="28" fillId="7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 wrapText="1"/>
    </xf>
    <xf numFmtId="0" fontId="26" fillId="13" borderId="1" xfId="0" applyFont="1" applyFill="1" applyBorder="1" applyAlignment="1">
      <alignment horizontal="center" wrapText="1"/>
    </xf>
    <xf numFmtId="0" fontId="26" fillId="7" borderId="1" xfId="0" applyFont="1" applyFill="1" applyBorder="1" applyAlignment="1">
      <alignment horizontal="center"/>
    </xf>
    <xf numFmtId="0" fontId="20" fillId="12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31" fillId="6" borderId="0" xfId="0" applyFont="1" applyFill="1" applyAlignment="1">
      <alignment horizontal="center" wrapText="1"/>
    </xf>
    <xf numFmtId="4" fontId="12" fillId="6" borderId="1" xfId="0" applyNumberFormat="1" applyFont="1" applyFill="1" applyBorder="1" applyAlignment="1">
      <alignment horizontal="right"/>
    </xf>
    <xf numFmtId="164" fontId="12" fillId="8" borderId="1" xfId="1" applyFont="1" applyFill="1" applyBorder="1" applyAlignment="1">
      <alignment horizontal="center" wrapText="1"/>
    </xf>
    <xf numFmtId="10" fontId="12" fillId="8" borderId="1" xfId="2" applyNumberFormat="1" applyFont="1" applyFill="1" applyBorder="1" applyAlignment="1">
      <alignment horizontal="center" wrapText="1"/>
    </xf>
    <xf numFmtId="164" fontId="12" fillId="6" borderId="1" xfId="3" applyFont="1" applyFill="1" applyBorder="1" applyAlignment="1">
      <alignment wrapText="1"/>
    </xf>
    <xf numFmtId="164" fontId="12" fillId="10" borderId="1" xfId="1" applyFont="1" applyFill="1" applyBorder="1" applyAlignment="1">
      <alignment horizontal="center"/>
    </xf>
    <xf numFmtId="10" fontId="12" fillId="10" borderId="1" xfId="2" applyNumberFormat="1" applyFont="1" applyFill="1" applyBorder="1" applyAlignment="1">
      <alignment horizontal="center"/>
    </xf>
    <xf numFmtId="0" fontId="0" fillId="0" borderId="9" xfId="0" applyBorder="1"/>
    <xf numFmtId="4" fontId="13" fillId="6" borderId="0" xfId="7" applyNumberFormat="1" applyFont="1" applyFill="1" applyBorder="1" applyAlignment="1">
      <alignment horizontal="right" vertical="top" wrapText="1"/>
    </xf>
    <xf numFmtId="167" fontId="13" fillId="15" borderId="2" xfId="2" applyNumberFormat="1" applyFont="1" applyFill="1" applyBorder="1" applyAlignment="1">
      <alignment horizontal="center" vertical="top" wrapText="1"/>
    </xf>
    <xf numFmtId="0" fontId="38" fillId="6" borderId="0" xfId="0" applyFont="1" applyFill="1"/>
  </cellXfs>
  <cellStyles count="107">
    <cellStyle name="60% - Accent1 2" xfId="9"/>
    <cellStyle name="60% - Accent2 2" xfId="10"/>
    <cellStyle name="60% - Accent3 2" xfId="11"/>
    <cellStyle name="60% - Accent4 2" xfId="12"/>
    <cellStyle name="60% - Accent5 2" xfId="13"/>
    <cellStyle name="60% - Accent6 2" xfId="14"/>
    <cellStyle name="Comma" xfId="1" builtinId="3"/>
    <cellStyle name="Comma 10" xfId="15"/>
    <cellStyle name="Comma 10 13" xfId="3"/>
    <cellStyle name="Comma 10 13 2" xfId="16"/>
    <cellStyle name="Comma 10 13 2 2" xfId="7"/>
    <cellStyle name="Comma 10 13 3" xfId="17"/>
    <cellStyle name="Comma 11" xfId="18"/>
    <cellStyle name="Comma 11 2" xfId="19"/>
    <cellStyle name="Comma 12" xfId="20"/>
    <cellStyle name="Comma 13" xfId="21"/>
    <cellStyle name="Comma 14" xfId="22"/>
    <cellStyle name="Comma 15" xfId="23"/>
    <cellStyle name="Comma 15 2" xfId="24"/>
    <cellStyle name="Comma 2" xfId="8"/>
    <cellStyle name="Comma 2 2" xfId="25"/>
    <cellStyle name="Comma 2 2 2" xfId="26"/>
    <cellStyle name="Comma 2 2 2 2" xfId="27"/>
    <cellStyle name="Comma 2 2 3" xfId="28"/>
    <cellStyle name="Comma 2 3" xfId="29"/>
    <cellStyle name="Comma 2 3 2" xfId="30"/>
    <cellStyle name="Comma 2 4" xfId="31"/>
    <cellStyle name="Comma 2 5" xfId="5"/>
    <cellStyle name="Comma 2 6" xfId="104"/>
    <cellStyle name="Comma 29" xfId="106"/>
    <cellStyle name="Comma 3" xfId="32"/>
    <cellStyle name="Comma 3 2" xfId="33"/>
    <cellStyle name="Comma 3 2 2" xfId="34"/>
    <cellStyle name="Comma 3 2 2 2" xfId="35"/>
    <cellStyle name="Comma 3 2 2 2 2" xfId="36"/>
    <cellStyle name="Comma 3 2 2 3" xfId="37"/>
    <cellStyle name="Comma 3 2 3" xfId="38"/>
    <cellStyle name="Comma 3 2 3 2" xfId="39"/>
    <cellStyle name="Comma 3 2 4" xfId="40"/>
    <cellStyle name="Comma 4" xfId="41"/>
    <cellStyle name="Comma 5" xfId="42"/>
    <cellStyle name="Comma 6" xfId="43"/>
    <cellStyle name="Comma 7" xfId="44"/>
    <cellStyle name="Comma 7 2" xfId="45"/>
    <cellStyle name="Comma 7 2 2" xfId="46"/>
    <cellStyle name="Comma 7 3" xfId="47"/>
    <cellStyle name="Comma 8" xfId="48"/>
    <cellStyle name="Comma 9" xfId="49"/>
    <cellStyle name="Comma 9 2" xfId="50"/>
    <cellStyle name="Comma 9 2 2" xfId="51"/>
    <cellStyle name="Comma 9 3" xfId="52"/>
    <cellStyle name="Neutral 2" xfId="53"/>
    <cellStyle name="Normal" xfId="0" builtinId="0"/>
    <cellStyle name="Normal 2" xfId="54"/>
    <cellStyle name="Normal 2 2" xfId="55"/>
    <cellStyle name="Normal 2 2 2" xfId="56"/>
    <cellStyle name="Normal 2 2 2 2" xfId="57"/>
    <cellStyle name="Normal 2 2 3" xfId="58"/>
    <cellStyle name="Normal 2 3" xfId="105"/>
    <cellStyle name="Normal 27 2" xfId="59"/>
    <cellStyle name="Normal 3" xfId="60"/>
    <cellStyle name="Normal 3 2" xfId="61"/>
    <cellStyle name="Normal 3 2 2" xfId="62"/>
    <cellStyle name="Normal 3 3" xfId="63"/>
    <cellStyle name="Normal 4" xfId="64"/>
    <cellStyle name="Normal 4 2" xfId="65"/>
    <cellStyle name="Normal 4 2 2" xfId="66"/>
    <cellStyle name="Normal 4 3" xfId="67"/>
    <cellStyle name="Normal 5" xfId="68"/>
    <cellStyle name="Normal 5 2" xfId="69"/>
    <cellStyle name="Normal 5 2 2" xfId="70"/>
    <cellStyle name="Normal 5 3" xfId="71"/>
    <cellStyle name="Normal 6" xfId="4"/>
    <cellStyle name="Normal 6 2" xfId="72"/>
    <cellStyle name="Normal 6 2 2" xfId="73"/>
    <cellStyle name="Normal 6 2 2 2" xfId="74"/>
    <cellStyle name="Normal 6 2 3" xfId="75"/>
    <cellStyle name="Normal 6 3" xfId="76"/>
    <cellStyle name="Normal 7" xfId="77"/>
    <cellStyle name="Normal 8" xfId="6"/>
    <cellStyle name="Normal 9" xfId="103"/>
    <cellStyle name="Percent" xfId="2" builtinId="5"/>
    <cellStyle name="Percent 13" xfId="78"/>
    <cellStyle name="Percent 13 2" xfId="79"/>
    <cellStyle name="Percent 2" xfId="80"/>
    <cellStyle name="Percent 2 2" xfId="81"/>
    <cellStyle name="Percent 2 2 2" xfId="82"/>
    <cellStyle name="Percent 2 2 2 2" xfId="83"/>
    <cellStyle name="Percent 2 2 3" xfId="84"/>
    <cellStyle name="Percent 2 3" xfId="85"/>
    <cellStyle name="Percent 2 3 2" xfId="86"/>
    <cellStyle name="Percent 2 4" xfId="87"/>
    <cellStyle name="Percent 3" xfId="88"/>
    <cellStyle name="Percent 3 2" xfId="89"/>
    <cellStyle name="Percent 3 2 2" xfId="90"/>
    <cellStyle name="Percent 3 3" xfId="91"/>
    <cellStyle name="Percent 4" xfId="92"/>
    <cellStyle name="Percent 4 2" xfId="93"/>
    <cellStyle name="Percent 4 2 2" xfId="94"/>
    <cellStyle name="Percent 4 3" xfId="95"/>
    <cellStyle name="Percent 5" xfId="96"/>
    <cellStyle name="Percent 6" xfId="97"/>
    <cellStyle name="Percent 7" xfId="98"/>
    <cellStyle name="Percent 7 2" xfId="99"/>
    <cellStyle name="Percent 8" xfId="100"/>
    <cellStyle name="Percent 9" xfId="101"/>
    <cellStyle name="Title 2" xfId="1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kern="1200" spc="100" baseline="0">
                <a:solidFill>
                  <a:schemeClr val="dk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GB" sz="1800">
                <a:solidFill>
                  <a:schemeClr val="dk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NAV BY CLASS OF FUNDS (N'Bn)</a:t>
            </a:r>
            <a:endParaRPr lang="en-GB" sz="180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/>
      <c:overlay val="0"/>
      <c:spPr>
        <a:solidFill>
          <a:schemeClr val="lt1"/>
        </a:solidFill>
        <a:ln w="12700" cmpd="sng" algn="ctr">
          <a:solidFill>
            <a:schemeClr val="accent3"/>
          </a:solidFill>
          <a:prstDash val="solid"/>
          <a:miter lim="800000"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029948179554479E-2"/>
          <c:y val="0.12704990307584102"/>
          <c:w val="0.94540905952453602"/>
          <c:h val="0.733271956443786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'NAV Comparison'!$B$2</c:f>
              <c:strCache>
                <c:ptCount val="1"/>
                <c:pt idx="0">
                  <c:v>Week Ended Sep 11, 2026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Comparison'!$B$3:$B$11</c:f>
              <c:numCache>
                <c:formatCode>#,##0.00</c:formatCode>
                <c:ptCount val="9"/>
                <c:pt idx="0">
                  <c:v>233.75169106056018</c:v>
                </c:pt>
                <c:pt idx="1">
                  <c:v>6492.5166415904814</c:v>
                </c:pt>
                <c:pt idx="2">
                  <c:v>232.83941056572669</c:v>
                </c:pt>
                <c:pt idx="3">
                  <c:v>1741.9435152224078</c:v>
                </c:pt>
                <c:pt idx="4">
                  <c:v>519.09282959393011</c:v>
                </c:pt>
                <c:pt idx="5" formatCode="_-* #,##0.00_-;\-* #,##0.00_-;_-* &quot;-&quot;??_-;_-@_-">
                  <c:v>182.21536254489922</c:v>
                </c:pt>
                <c:pt idx="6">
                  <c:v>19.739565781869999</c:v>
                </c:pt>
                <c:pt idx="7">
                  <c:v>148.44230448199531</c:v>
                </c:pt>
                <c:pt idx="8">
                  <c:v>53.791006311330342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2-43FB-8807-8F42904C1B04}"/>
            </c:ext>
          </c:extLst>
        </c:ser>
        <c:ser>
          <c:idx val="1"/>
          <c:order val="1"/>
          <c:tx>
            <c:strRef>
              <c:f>'NAV Comparison'!$C$2</c:f>
              <c:strCache>
                <c:ptCount val="1"/>
                <c:pt idx="0">
                  <c:v>Week Ended Sep 18, 2026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Comparison'!$C$3:$C$11</c:f>
              <c:numCache>
                <c:formatCode>#,##0.00</c:formatCode>
                <c:ptCount val="9"/>
                <c:pt idx="0">
                  <c:v>237.81038043713556</c:v>
                </c:pt>
                <c:pt idx="1">
                  <c:v>6513.6259008078268</c:v>
                </c:pt>
                <c:pt idx="2">
                  <c:v>232.15211579896203</c:v>
                </c:pt>
                <c:pt idx="3">
                  <c:v>1730.5418037014326</c:v>
                </c:pt>
                <c:pt idx="4">
                  <c:v>519.41473871742687</c:v>
                </c:pt>
                <c:pt idx="5" formatCode="_-* #,##0.00_-;\-* #,##0.00_-;_-* &quot;-&quot;??_-;_-@_-">
                  <c:v>184.17967039801761</c:v>
                </c:pt>
                <c:pt idx="6">
                  <c:v>20.281641776650002</c:v>
                </c:pt>
                <c:pt idx="7">
                  <c:v>150.59492627068343</c:v>
                </c:pt>
                <c:pt idx="8">
                  <c:v>53.8613243980002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C2-43FB-8807-8F42904C1B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>
      <a:noFill/>
    </a:ln>
    <a:effectLst/>
  </c:spPr>
  <c:txPr>
    <a:bodyPr/>
    <a:lstStyle/>
    <a:p>
      <a:pPr>
        <a:defRPr lang="en-US"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200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PERCENTAGE MARKET</a:t>
            </a:r>
            <a:r>
              <a:rPr lang="en-US" sz="20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SHARE OF FUNDS BY CLASS</a:t>
            </a:r>
          </a:p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16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AS AT 18TH SEPTEMBER, 2026</a:t>
            </a:r>
            <a:endParaRPr lang="en-US" sz="16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>
        <c:manualLayout>
          <c:xMode val="edge"/>
          <c:yMode val="edge"/>
          <c:x val="0.25601705908775302"/>
          <c:y val="1.87027491629124E-2"/>
        </c:manualLayout>
      </c:layout>
      <c:overlay val="0"/>
      <c:spPr>
        <a:solidFill>
          <a:schemeClr val="dk1"/>
        </a:solidFill>
        <a:ln w="12700" cmpd="sng" algn="ctr">
          <a:solidFill>
            <a:schemeClr val="dk1">
              <a:shade val="15000"/>
            </a:schemeClr>
          </a:solidFill>
          <a:prstDash val="solid"/>
          <a:miter lim="800000"/>
        </a:ln>
        <a:effectLst/>
      </c:spPr>
    </c:title>
    <c:autoTitleDeleted val="0"/>
    <c:view3D>
      <c:rotX val="30"/>
      <c:rotY val="235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15552537143230399"/>
          <c:y val="0.14742729067802399"/>
          <c:w val="0.84316498041152999"/>
          <c:h val="0.81423920392990101"/>
        </c:manualLayout>
      </c:layout>
      <c:pie3DChart>
        <c:varyColors val="1"/>
        <c:ser>
          <c:idx val="0"/>
          <c:order val="0"/>
          <c:tx>
            <c:strRef>
              <c:f>'Market Share'!$B$1</c:f>
              <c:strCache>
                <c:ptCount val="1"/>
                <c:pt idx="0">
                  <c:v>18-Sep</c:v>
                </c:pt>
              </c:strCache>
            </c:strRef>
          </c:tx>
          <c:explosion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380-404D-9122-441AE6B5EDA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380-404D-9122-441AE6B5EDA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380-404D-9122-441AE6B5EDA5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380-404D-9122-441AE6B5EDA5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380-404D-9122-441AE6B5EDA5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C380-404D-9122-441AE6B5EDA5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C380-404D-9122-441AE6B5EDA5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380-404D-9122-441AE6B5EDA5}"/>
              </c:ext>
            </c:extLst>
          </c:dPt>
          <c:dLbls>
            <c:dLbl>
              <c:idx val="0"/>
              <c:layout>
                <c:manualLayout>
                  <c:x val="-4.3124206364154802E-2"/>
                  <c:y val="0.119412213563919"/>
                </c:manualLayout>
              </c:layout>
              <c:numFmt formatCode="0.00%" sourceLinked="0"/>
              <c:spPr>
                <a:gradFill rotWithShape="1">
                  <a:gsLst>
                    <a:gs pos="0">
                      <a:schemeClr val="dk1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dk1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dk1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  <a:tileRect/>
                </a:gradFill>
                <a:ln w="6350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lang="en-US" sz="1100" b="0" i="0" u="none" strike="noStrike" kern="1200" baseline="0">
                      <a:solidFill>
                        <a:schemeClr val="lt1"/>
                      </a:solidFill>
                      <a:latin typeface="Tahoma" panose="020B0604030504040204" pitchFamily="34" charset="0"/>
                      <a:ea typeface="Tahoma" panose="020B0604030504040204" pitchFamily="34" charset="0"/>
                      <a:cs typeface="Tahoma" panose="020B060403050404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  <c:ext xmlns:c16="http://schemas.microsoft.com/office/drawing/2014/chart" uri="{C3380CC4-5D6E-409C-BE32-E72D297353CC}">
                  <c16:uniqueId val="{00000001-C380-404D-9122-441AE6B5EDA5}"/>
                </c:ext>
              </c:extLst>
            </c:dLbl>
            <c:dLbl>
              <c:idx val="1"/>
              <c:layout>
                <c:manualLayout>
                  <c:x val="-8.3929151296615601E-2"/>
                  <c:y val="5.52374087274074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380-404D-9122-441AE6B5EDA5}"/>
                </c:ext>
              </c:extLst>
            </c:dLbl>
            <c:dLbl>
              <c:idx val="2"/>
              <c:layout>
                <c:manualLayout>
                  <c:x val="-2.4332942441105801E-2"/>
                  <c:y val="-9.75631326436996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380-404D-9122-441AE6B5EDA5}"/>
                </c:ext>
              </c:extLst>
            </c:dLbl>
            <c:dLbl>
              <c:idx val="3"/>
              <c:layout>
                <c:manualLayout>
                  <c:x val="-1.8232066184282299E-2"/>
                  <c:y val="3.17614562809466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380-404D-9122-441AE6B5EDA5}"/>
                </c:ext>
              </c:extLst>
            </c:dLbl>
            <c:dLbl>
              <c:idx val="4"/>
              <c:layout>
                <c:manualLayout>
                  <c:x val="-1.9911337643861798E-2"/>
                  <c:y val="-0.1152061000466349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C380-404D-9122-441AE6B5EDA5}"/>
                </c:ext>
              </c:extLst>
            </c:dLbl>
            <c:dLbl>
              <c:idx val="5"/>
              <c:layout>
                <c:manualLayout>
                  <c:x val="0.12519177794456501"/>
                  <c:y val="-0.153816595673561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C380-404D-9122-441AE6B5EDA5}"/>
                </c:ext>
              </c:extLst>
            </c:dLbl>
            <c:dLbl>
              <c:idx val="6"/>
              <c:layout>
                <c:manualLayout>
                  <c:x val="0.104828163981438"/>
                  <c:y val="7.5248312205076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C380-404D-9122-441AE6B5EDA5}"/>
                </c:ext>
              </c:extLst>
            </c:dLbl>
            <c:dLbl>
              <c:idx val="7"/>
              <c:layout>
                <c:manualLayout>
                  <c:x val="0.112579382956028"/>
                  <c:y val="8.36523771286011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C380-404D-9122-441AE6B5EDA5}"/>
                </c:ext>
              </c:extLst>
            </c:dLbl>
            <c:dLbl>
              <c:idx val="8"/>
              <c:layout>
                <c:manualLayout>
                  <c:x val="-0.21830311417579701"/>
                  <c:y val="-0.199591666460037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C380-404D-9122-441AE6B5EDA5}"/>
                </c:ext>
              </c:extLst>
            </c:dLbl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  <a:tileRect/>
              </a:gradFill>
              <a:ln w="6350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lt1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'Market Share'!$A$2:$A$10</c:f>
              <c:strCache>
                <c:ptCount val="9"/>
                <c:pt idx="0">
                  <c:v>ETHICAL FUNDS</c:v>
                </c:pt>
                <c:pt idx="1">
                  <c:v>SPECIALISED FUNDS</c:v>
                </c:pt>
                <c:pt idx="2">
                  <c:v>SHARI'AH COMPLAINT FUNDS</c:v>
                </c:pt>
                <c:pt idx="3">
                  <c:v>BALANCED FUNDS</c:v>
                </c:pt>
                <c:pt idx="4">
                  <c:v>EQUITY BASED FUNDS</c:v>
                </c:pt>
                <c:pt idx="5">
                  <c:v>BONDS/FIXED INCOME FUNDS</c:v>
                </c:pt>
                <c:pt idx="6">
                  <c:v>REAL ESTATE INVESTMENT TRUST</c:v>
                </c:pt>
                <c:pt idx="7">
                  <c:v>DOLLAR FUNDS</c:v>
                </c:pt>
                <c:pt idx="8">
                  <c:v>MONEY MARKET FUNDS</c:v>
                </c:pt>
              </c:strCache>
            </c:strRef>
          </c:cat>
          <c:val>
            <c:numRef>
              <c:f>'Market Share'!$B$2:$B$10</c:f>
              <c:numCache>
                <c:formatCode>#,##0.00</c:formatCode>
                <c:ptCount val="9"/>
                <c:pt idx="0">
                  <c:v>20281641776.650002</c:v>
                </c:pt>
                <c:pt idx="1">
                  <c:v>53861324398.000198</c:v>
                </c:pt>
                <c:pt idx="2">
                  <c:v>150594926270.68344</c:v>
                </c:pt>
                <c:pt idx="3" formatCode="_-* #,##0.00_-;\-* #,##0.00_-;_-* &quot;-&quot;??_-;_-@_-">
                  <c:v>184179670398.01761</c:v>
                </c:pt>
                <c:pt idx="4">
                  <c:v>237810380437.13556</c:v>
                </c:pt>
                <c:pt idx="5">
                  <c:v>232152115798.96204</c:v>
                </c:pt>
                <c:pt idx="6">
                  <c:v>519414738717.42688</c:v>
                </c:pt>
                <c:pt idx="7">
                  <c:v>1730541803701.4326</c:v>
                </c:pt>
                <c:pt idx="8">
                  <c:v>6513625900807.8271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380-404D-9122-441AE6B5EDA5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 w="9525" cmpd="sng" algn="ctr">
      <a:solidFill>
        <a:schemeClr val="tx1">
          <a:lumMod val="15000"/>
          <a:lumOff val="85000"/>
        </a:schemeClr>
      </a:solidFill>
      <a:prstDash val="solid"/>
      <a:round/>
    </a:ln>
    <a:effectLst>
      <a:outerShdw blurRad="50800" dist="50800" dir="5400000" algn="ctr" rotWithShape="0">
        <a:schemeClr val="accent3">
          <a:lumMod val="20000"/>
          <a:lumOff val="80000"/>
        </a:schemeClr>
      </a:outerShdw>
    </a:effectLst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600" b="1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8-WEEK MOVEMENT IN TOTAL NAV (N'Bn)</a:t>
            </a:r>
          </a:p>
        </c:rich>
      </c:tx>
      <c:layout>
        <c:manualLayout>
          <c:xMode val="edge"/>
          <c:yMode val="edge"/>
          <c:x val="0.25982502102851901"/>
          <c:y val="1.568627916276450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NAV'!$A$3</c:f>
              <c:strCache>
                <c:ptCount val="1"/>
                <c:pt idx="0">
                  <c:v>TOTAL NAV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ash"/>
              </a:ln>
              <a:effectLst/>
            </c:spPr>
            <c:trendlineType val="linear"/>
            <c:dispRSqr val="0"/>
            <c:dispEq val="0"/>
          </c:trendline>
          <c:cat>
            <c:numRef>
              <c:f>'8-Week Movement in NAV'!$B$2:$I$2</c:f>
              <c:numCache>
                <c:formatCode>d\-mmm</c:formatCode>
                <c:ptCount val="8"/>
                <c:pt idx="0">
                  <c:v>46234</c:v>
                </c:pt>
                <c:pt idx="1">
                  <c:v>46241</c:v>
                </c:pt>
                <c:pt idx="2">
                  <c:v>46248</c:v>
                </c:pt>
                <c:pt idx="3">
                  <c:v>46255</c:v>
                </c:pt>
                <c:pt idx="4">
                  <c:v>46262</c:v>
                </c:pt>
                <c:pt idx="5">
                  <c:v>46269</c:v>
                </c:pt>
                <c:pt idx="6">
                  <c:v>46276</c:v>
                </c:pt>
                <c:pt idx="7">
                  <c:v>46283</c:v>
                </c:pt>
              </c:numCache>
            </c:numRef>
          </c:cat>
          <c:val>
            <c:numRef>
              <c:f>'8-Week Movement in NAV'!$B$3:$I$3</c:f>
              <c:numCache>
                <c:formatCode>_-* #,##0.00_-;\-* #,##0.00_-;_-* "-"??_-;_-@_-</c:formatCode>
                <c:ptCount val="8"/>
                <c:pt idx="0">
                  <c:v>9322.9578326476822</c:v>
                </c:pt>
                <c:pt idx="1">
                  <c:v>9473.0392209383554</c:v>
                </c:pt>
                <c:pt idx="2">
                  <c:v>9514.0087054555552</c:v>
                </c:pt>
                <c:pt idx="3">
                  <c:v>9539.1054947872126</c:v>
                </c:pt>
                <c:pt idx="4">
                  <c:v>9550.1099830201529</c:v>
                </c:pt>
                <c:pt idx="5">
                  <c:v>9587.3580026957079</c:v>
                </c:pt>
                <c:pt idx="6">
                  <c:v>9624.332327153199</c:v>
                </c:pt>
                <c:pt idx="7">
                  <c:v>9642.4625023061362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8-4542-9882-B8458D4236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numFmt formatCode="_-* #,##0.00_-;\-* #,##0.00_-;_-* &quot;-&quot;??_-;_-@_-" sourceLinked="1"/>
        <c:majorTickMark val="none"/>
        <c:minorTickMark val="none"/>
        <c:tickLblPos val="nextTo"/>
        <c:spPr>
          <a:noFill/>
          <a:ln w="9525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tx1"/>
    </a:solidFill>
    <a:ln w="9525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</a:rPr>
              <a:t>8-WEEK MOVEMENT IN </a:t>
            </a:r>
            <a:r>
              <a:rPr lang="en-US" sz="1600"/>
              <a:t>AGGREGATE </a:t>
            </a:r>
            <a:r>
              <a: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ETFs </a:t>
            </a: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(N'Bn)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ETFs'!$A$3</c:f>
              <c:strCache>
                <c:ptCount val="1"/>
                <c:pt idx="0">
                  <c:v>ETFs AGGREGATE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'8-Week Movement in ETFs'!$B$2:$I$2</c:f>
              <c:numCache>
                <c:formatCode>d\-mmm</c:formatCode>
                <c:ptCount val="8"/>
                <c:pt idx="0">
                  <c:v>46234</c:v>
                </c:pt>
                <c:pt idx="1">
                  <c:v>46241</c:v>
                </c:pt>
                <c:pt idx="2">
                  <c:v>46248</c:v>
                </c:pt>
                <c:pt idx="3">
                  <c:v>46255</c:v>
                </c:pt>
                <c:pt idx="4">
                  <c:v>46262</c:v>
                </c:pt>
                <c:pt idx="5">
                  <c:v>46269</c:v>
                </c:pt>
                <c:pt idx="6">
                  <c:v>46276</c:v>
                </c:pt>
                <c:pt idx="7">
                  <c:v>46283</c:v>
                </c:pt>
              </c:numCache>
            </c:numRef>
          </c:cat>
          <c:val>
            <c:numRef>
              <c:f>'8-Week Movement in ETFs'!$B$3:$I$3</c:f>
              <c:numCache>
                <c:formatCode>_-* #,##0.00_-;\-* #,##0.00_-;_-* "-"??_-;_-@_-</c:formatCode>
                <c:ptCount val="8"/>
                <c:pt idx="0">
                  <c:v>31.056126253639995</c:v>
                </c:pt>
                <c:pt idx="1">
                  <c:v>31.9642466514</c:v>
                </c:pt>
                <c:pt idx="2">
                  <c:v>31.696141977819998</c:v>
                </c:pt>
                <c:pt idx="3">
                  <c:v>31.723704174310001</c:v>
                </c:pt>
                <c:pt idx="4">
                  <c:v>32.027778905540004</c:v>
                </c:pt>
                <c:pt idx="5">
                  <c:v>32.856494784340001</c:v>
                </c:pt>
                <c:pt idx="6">
                  <c:v>32.38875382981</c:v>
                </c:pt>
                <c:pt idx="7">
                  <c:v>33.188676624880003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3A-4965-A706-4F6A23AE58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15240</xdr:colOff>
      <xdr:row>22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191770</xdr:colOff>
      <xdr:row>32</xdr:row>
      <xdr:rowOff>71755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588645</xdr:colOff>
      <xdr:row>19</xdr:row>
      <xdr:rowOff>8890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434340</xdr:colOff>
      <xdr:row>18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G282"/>
  <sheetViews>
    <sheetView tabSelected="1" zoomScale="130" zoomScaleNormal="130" workbookViewId="0">
      <selection sqref="A1:AB1"/>
    </sheetView>
  </sheetViews>
  <sheetFormatPr defaultColWidth="9" defaultRowHeight="14.4"/>
  <cols>
    <col min="1" max="1" width="4.44140625" customWidth="1"/>
    <col min="2" max="2" width="34.5546875" customWidth="1"/>
    <col min="3" max="3" width="35.33203125" customWidth="1"/>
    <col min="4" max="4" width="17.33203125" customWidth="1"/>
    <col min="5" max="5" width="21" customWidth="1"/>
    <col min="11" max="11" width="11.44140625" customWidth="1"/>
    <col min="14" max="14" width="15.109375" customWidth="1"/>
    <col min="15" max="15" width="20.5546875" customWidth="1"/>
    <col min="18" max="18" width="12.44140625" customWidth="1"/>
    <col min="19" max="19" width="10.109375" customWidth="1"/>
    <col min="20" max="20" width="10.5546875" customWidth="1"/>
    <col min="21" max="21" width="11.6640625" customWidth="1"/>
    <col min="22" max="22" width="8.33203125" customWidth="1"/>
    <col min="23" max="23" width="9.109375" customWidth="1"/>
    <col min="24" max="24" width="8.44140625" customWidth="1"/>
    <col min="26" max="26" width="9.33203125" customWidth="1"/>
    <col min="27" max="27" width="7.44140625" customWidth="1"/>
    <col min="28" max="28" width="6.5546875" customWidth="1"/>
    <col min="29" max="29" width="9.88671875" bestFit="1" customWidth="1"/>
    <col min="30" max="30" width="17.5546875" customWidth="1"/>
    <col min="31" max="31" width="11.33203125" customWidth="1"/>
    <col min="32" max="33" width="17.33203125" customWidth="1"/>
  </cols>
  <sheetData>
    <row r="1" spans="1:32" ht="27">
      <c r="A1" s="251" t="s">
        <v>352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</row>
    <row r="2" spans="1:32" ht="14.4" customHeight="1">
      <c r="A2" s="1"/>
      <c r="B2" s="2"/>
      <c r="C2" s="3"/>
      <c r="D2" s="252" t="s">
        <v>347</v>
      </c>
      <c r="E2" s="253"/>
      <c r="F2" s="253"/>
      <c r="G2" s="253"/>
      <c r="H2" s="253"/>
      <c r="I2" s="253"/>
      <c r="J2" s="253"/>
      <c r="K2" s="253"/>
      <c r="L2" s="253"/>
      <c r="M2" s="254"/>
      <c r="N2" s="252" t="s">
        <v>353</v>
      </c>
      <c r="O2" s="253"/>
      <c r="P2" s="253"/>
      <c r="Q2" s="253"/>
      <c r="R2" s="253"/>
      <c r="S2" s="253"/>
      <c r="T2" s="253"/>
      <c r="U2" s="253"/>
      <c r="V2" s="253"/>
      <c r="W2" s="254"/>
      <c r="X2" s="255" t="s">
        <v>0</v>
      </c>
      <c r="Y2" s="255"/>
      <c r="Z2" s="255"/>
      <c r="AA2" s="255" t="s">
        <v>1</v>
      </c>
      <c r="AB2" s="255"/>
    </row>
    <row r="3" spans="1:32" ht="20.399999999999999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6" t="s">
        <v>5</v>
      </c>
      <c r="O3" s="8" t="s">
        <v>6</v>
      </c>
      <c r="P3" s="7" t="s">
        <v>7</v>
      </c>
      <c r="Q3" s="7" t="s">
        <v>8</v>
      </c>
      <c r="R3" s="7" t="s">
        <v>9</v>
      </c>
      <c r="S3" s="7" t="s">
        <v>10</v>
      </c>
      <c r="T3" s="7" t="s">
        <v>11</v>
      </c>
      <c r="U3" s="7" t="s">
        <v>12</v>
      </c>
      <c r="V3" s="7" t="s">
        <v>13</v>
      </c>
      <c r="W3" s="7" t="s">
        <v>14</v>
      </c>
      <c r="X3" s="6" t="s">
        <v>15</v>
      </c>
      <c r="Y3" s="7" t="s">
        <v>16</v>
      </c>
      <c r="Z3" s="7" t="s">
        <v>17</v>
      </c>
      <c r="AA3" s="7" t="s">
        <v>18</v>
      </c>
      <c r="AB3" s="7" t="s">
        <v>19</v>
      </c>
      <c r="AD3" s="9"/>
      <c r="AF3" s="10"/>
    </row>
    <row r="4" spans="1:32" ht="4.2" customHeight="1"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  <c r="V4" s="250"/>
      <c r="W4" s="250"/>
      <c r="X4" s="250"/>
      <c r="Y4" s="250"/>
      <c r="Z4" s="250"/>
      <c r="AA4" s="250"/>
      <c r="AB4" s="250"/>
    </row>
    <row r="5" spans="1:32" ht="15" customHeight="1">
      <c r="A5" s="11"/>
      <c r="B5" s="249" t="s">
        <v>20</v>
      </c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249"/>
      <c r="R5" s="249"/>
      <c r="S5" s="249"/>
      <c r="T5" s="249"/>
      <c r="U5" s="249"/>
      <c r="V5" s="249"/>
      <c r="W5" s="249"/>
      <c r="X5" s="249"/>
      <c r="Y5" s="249"/>
      <c r="Z5" s="249"/>
      <c r="AA5" s="249"/>
      <c r="AB5" s="249"/>
    </row>
    <row r="6" spans="1:32">
      <c r="A6" s="239">
        <v>1</v>
      </c>
      <c r="B6" s="238" t="s">
        <v>21</v>
      </c>
      <c r="C6" s="12" t="s">
        <v>22</v>
      </c>
      <c r="D6" s="13" t="s">
        <v>23</v>
      </c>
      <c r="E6" s="14">
        <v>11558411674.540001</v>
      </c>
      <c r="F6" s="15">
        <f>(E6/$E$28)</f>
        <v>4.9447392752959625E-2</v>
      </c>
      <c r="G6" s="13" t="s">
        <v>23</v>
      </c>
      <c r="H6" s="14">
        <v>580.92359999999996</v>
      </c>
      <c r="I6" s="13" t="s">
        <v>23</v>
      </c>
      <c r="J6" s="14">
        <v>589.34780000000001</v>
      </c>
      <c r="K6" s="18">
        <v>1711</v>
      </c>
      <c r="L6" s="19">
        <v>1.77E-2</v>
      </c>
      <c r="M6" s="19">
        <v>0.4143</v>
      </c>
      <c r="N6" s="13" t="s">
        <v>23</v>
      </c>
      <c r="O6" s="14">
        <v>11668466905.450001</v>
      </c>
      <c r="P6" s="15">
        <f>(O6/$O$28)</f>
        <v>4.9066263987305313E-2</v>
      </c>
      <c r="Q6" s="13" t="s">
        <v>23</v>
      </c>
      <c r="R6" s="14">
        <v>900.99210000000005</v>
      </c>
      <c r="S6" s="13" t="s">
        <v>23</v>
      </c>
      <c r="T6" s="14">
        <v>906.16949999999997</v>
      </c>
      <c r="U6" s="18">
        <v>1710</v>
      </c>
      <c r="V6" s="19">
        <v>1.0999999999999999E-2</v>
      </c>
      <c r="W6" s="19">
        <v>0.45569999999999999</v>
      </c>
      <c r="X6" s="20">
        <f>((O6-E6)/E6)</f>
        <v>9.5216569550313924E-3</v>
      </c>
      <c r="Y6" s="20">
        <f>((T6-J6)/J6)</f>
        <v>0.53758018609724167</v>
      </c>
      <c r="Z6" s="20">
        <f>((U6-K6)/K6)</f>
        <v>-5.8445353594389242E-4</v>
      </c>
      <c r="AA6" s="20">
        <f>V6-L6</f>
        <v>-6.7000000000000011E-3</v>
      </c>
      <c r="AB6" s="21">
        <f>W6-M6</f>
        <v>4.1399999999999992E-2</v>
      </c>
      <c r="AC6" s="22"/>
    </row>
    <row r="7" spans="1:32" s="221" customFormat="1" ht="13.2" customHeight="1">
      <c r="A7" s="239">
        <v>2</v>
      </c>
      <c r="B7" s="238" t="s">
        <v>24</v>
      </c>
      <c r="C7" s="218" t="s">
        <v>25</v>
      </c>
      <c r="D7" s="13" t="s">
        <v>23</v>
      </c>
      <c r="E7" s="14">
        <v>2207441316.5300002</v>
      </c>
      <c r="F7" s="15">
        <f>(E7/$E$28)</f>
        <v>9.4435308960314577E-3</v>
      </c>
      <c r="G7" s="13" t="s">
        <v>23</v>
      </c>
      <c r="H7" s="14">
        <v>580.92359999999996</v>
      </c>
      <c r="I7" s="13" t="s">
        <v>23</v>
      </c>
      <c r="J7" s="14">
        <v>589.34780000000001</v>
      </c>
      <c r="K7" s="18">
        <v>899</v>
      </c>
      <c r="L7" s="19">
        <v>-1.2E-2</v>
      </c>
      <c r="M7" s="19">
        <v>0.41810000000000003</v>
      </c>
      <c r="N7" s="13" t="s">
        <v>23</v>
      </c>
      <c r="O7" s="14">
        <v>2366066093.5300002</v>
      </c>
      <c r="P7" s="15">
        <f>(O7/$O$28)</f>
        <v>9.9493810538495916E-3</v>
      </c>
      <c r="Q7" s="13" t="s">
        <v>23</v>
      </c>
      <c r="R7" s="14">
        <v>599.72789999999998</v>
      </c>
      <c r="S7" s="13" t="s">
        <v>23</v>
      </c>
      <c r="T7" s="14">
        <v>608.51859999999999</v>
      </c>
      <c r="U7" s="18">
        <v>903</v>
      </c>
      <c r="V7" s="19">
        <v>1.3073E-2</v>
      </c>
      <c r="W7" s="19">
        <v>0.46400000000000002</v>
      </c>
      <c r="X7" s="20">
        <f t="shared" ref="X7:X28" si="0">((O7-E7)/E7)</f>
        <v>7.1859113903580962E-2</v>
      </c>
      <c r="Y7" s="20">
        <f t="shared" ref="Y7:Y28" si="1">((T7-J7)/J7)</f>
        <v>3.2528839506993978E-2</v>
      </c>
      <c r="Z7" s="20">
        <f t="shared" ref="Z7:Z28" si="2">((U7-K7)/K7)</f>
        <v>4.4493882091212458E-3</v>
      </c>
      <c r="AA7" s="20">
        <f t="shared" ref="AA7:AA28" si="3">V7-L7</f>
        <v>2.5072999999999998E-2</v>
      </c>
      <c r="AB7" s="21">
        <f t="shared" ref="AB7:AB28" si="4">W7-M7</f>
        <v>4.5899999999999996E-2</v>
      </c>
      <c r="AC7" s="219"/>
      <c r="AD7" s="10"/>
      <c r="AE7" s="220"/>
    </row>
    <row r="8" spans="1:32" ht="13.95" customHeight="1">
      <c r="A8" s="239">
        <v>3</v>
      </c>
      <c r="B8" s="238" t="s">
        <v>26</v>
      </c>
      <c r="C8" s="12" t="s">
        <v>27</v>
      </c>
      <c r="D8" s="13" t="s">
        <v>23</v>
      </c>
      <c r="E8" s="23">
        <v>18126601187.599998</v>
      </c>
      <c r="F8" s="15">
        <f>(E8/$E$28)</f>
        <v>7.7546395944163571E-2</v>
      </c>
      <c r="G8" s="13" t="s">
        <v>23</v>
      </c>
      <c r="H8" s="229">
        <v>72.486699999999999</v>
      </c>
      <c r="I8" s="13" t="s">
        <v>23</v>
      </c>
      <c r="J8" s="29">
        <v>74.648543919999995</v>
      </c>
      <c r="K8" s="18">
        <v>13059</v>
      </c>
      <c r="L8" s="19">
        <v>-0.49109999999999998</v>
      </c>
      <c r="M8" s="19">
        <v>0.52910000000000001</v>
      </c>
      <c r="N8" s="13" t="s">
        <v>23</v>
      </c>
      <c r="O8" s="23">
        <v>18432144543.16</v>
      </c>
      <c r="P8" s="24">
        <f>(O8/$O$28)</f>
        <v>7.7507737506153487E-2</v>
      </c>
      <c r="Q8" s="13" t="s">
        <v>23</v>
      </c>
      <c r="R8" s="23">
        <v>74.962699999999998</v>
      </c>
      <c r="S8" s="13" t="s">
        <v>23</v>
      </c>
      <c r="T8" s="29">
        <v>77.199143919999997</v>
      </c>
      <c r="U8" s="18">
        <v>13074</v>
      </c>
      <c r="V8" s="19">
        <v>3.4200000000000001E-2</v>
      </c>
      <c r="W8" s="19">
        <v>0.41489999999999999</v>
      </c>
      <c r="X8" s="27">
        <f t="shared" si="0"/>
        <v>1.6856075355650056E-2</v>
      </c>
      <c r="Y8" s="27">
        <f t="shared" si="1"/>
        <v>3.4168114554698509E-2</v>
      </c>
      <c r="Z8" s="27">
        <f t="shared" si="2"/>
        <v>1.1486331265793705E-3</v>
      </c>
      <c r="AA8" s="20">
        <f t="shared" si="3"/>
        <v>0.52529999999999999</v>
      </c>
      <c r="AB8" s="21">
        <f t="shared" si="4"/>
        <v>-0.11420000000000002</v>
      </c>
      <c r="AC8" s="30"/>
      <c r="AD8" s="10"/>
      <c r="AE8" s="31"/>
      <c r="AF8" s="32"/>
    </row>
    <row r="9" spans="1:32" ht="14.4" customHeight="1">
      <c r="A9" s="239">
        <v>4</v>
      </c>
      <c r="B9" s="238" t="s">
        <v>28</v>
      </c>
      <c r="C9" s="12" t="s">
        <v>29</v>
      </c>
      <c r="D9" s="13" t="s">
        <v>23</v>
      </c>
      <c r="E9" s="23">
        <v>3669647239.3699999</v>
      </c>
      <c r="F9" s="15">
        <f>(E9/$E$28)</f>
        <v>1.5698912049450248E-2</v>
      </c>
      <c r="G9" s="13" t="s">
        <v>23</v>
      </c>
      <c r="H9" s="229">
        <v>352.49130000000002</v>
      </c>
      <c r="I9" s="13" t="s">
        <v>23</v>
      </c>
      <c r="J9" s="229">
        <v>352.49130000000002</v>
      </c>
      <c r="K9" s="193">
        <v>2938</v>
      </c>
      <c r="L9" s="188">
        <v>-9.2026962719523597E-3</v>
      </c>
      <c r="M9" s="188">
        <v>0.47978691055062095</v>
      </c>
      <c r="N9" s="13" t="s">
        <v>23</v>
      </c>
      <c r="O9" s="23">
        <v>3703710940.0599999</v>
      </c>
      <c r="P9" s="24">
        <f>(O9/$O$28)</f>
        <v>1.5574218977539816E-2</v>
      </c>
      <c r="Q9" s="13" t="s">
        <v>23</v>
      </c>
      <c r="R9" s="23">
        <v>360.88889999999998</v>
      </c>
      <c r="S9" s="13" t="s">
        <v>23</v>
      </c>
      <c r="T9" s="23">
        <v>360.88889999999998</v>
      </c>
      <c r="U9" s="25">
        <v>2941</v>
      </c>
      <c r="V9" s="52">
        <v>2.3823566709305855E-2</v>
      </c>
      <c r="W9" s="52">
        <v>0.42609999999999998</v>
      </c>
      <c r="X9" s="27">
        <f t="shared" si="0"/>
        <v>9.2825545530768969E-3</v>
      </c>
      <c r="Y9" s="27">
        <f t="shared" si="1"/>
        <v>2.3823566709305886E-2</v>
      </c>
      <c r="Z9" s="27">
        <f t="shared" si="2"/>
        <v>1.0211027910142954E-3</v>
      </c>
      <c r="AA9" s="20">
        <f t="shared" si="3"/>
        <v>3.3026262981258214E-2</v>
      </c>
      <c r="AB9" s="21">
        <f t="shared" si="4"/>
        <v>-5.368691055062097E-2</v>
      </c>
      <c r="AD9" s="10"/>
    </row>
    <row r="10" spans="1:32">
      <c r="A10" s="239">
        <v>5</v>
      </c>
      <c r="B10" s="238" t="s">
        <v>30</v>
      </c>
      <c r="C10" s="12" t="s">
        <v>31</v>
      </c>
      <c r="D10" s="13" t="s">
        <v>23</v>
      </c>
      <c r="E10" s="229">
        <v>13143986039.76</v>
      </c>
      <c r="F10" s="15">
        <f>(E10/$E$28)</f>
        <v>5.623054952083606E-2</v>
      </c>
      <c r="G10" s="13" t="s">
        <v>23</v>
      </c>
      <c r="H10" s="229">
        <v>2.9666000000000001</v>
      </c>
      <c r="I10" s="13" t="s">
        <v>23</v>
      </c>
      <c r="J10" s="229">
        <v>3.0065</v>
      </c>
      <c r="K10" s="193">
        <v>3335</v>
      </c>
      <c r="L10" s="188">
        <v>-5.3E-3</v>
      </c>
      <c r="M10" s="188">
        <v>0.60450000000000004</v>
      </c>
      <c r="N10" s="13" t="s">
        <v>23</v>
      </c>
      <c r="O10" s="23">
        <v>13510999360.4</v>
      </c>
      <c r="P10" s="24">
        <f>(O10/O28)</f>
        <v>5.6814169909507335E-2</v>
      </c>
      <c r="Q10" s="13" t="s">
        <v>23</v>
      </c>
      <c r="R10" s="23">
        <v>3.0375000000000001</v>
      </c>
      <c r="S10" s="13" t="s">
        <v>23</v>
      </c>
      <c r="T10" s="23">
        <v>3.0789</v>
      </c>
      <c r="U10" s="25">
        <v>3387</v>
      </c>
      <c r="V10" s="52">
        <v>2.4E-2</v>
      </c>
      <c r="W10" s="52">
        <v>0.64300000000000002</v>
      </c>
      <c r="X10" s="27">
        <f t="shared" ref="X10" si="5">((O10-E10)/E10)</f>
        <v>2.792252818359664E-2</v>
      </c>
      <c r="Y10" s="27">
        <f t="shared" ref="Y10" si="6">((T10-J10)/J10)</f>
        <v>2.4081157492100456E-2</v>
      </c>
      <c r="Z10" s="27">
        <f t="shared" ref="Z10" si="7">((U10-K10)/K10)</f>
        <v>1.5592203898050975E-2</v>
      </c>
      <c r="AA10" s="20">
        <f t="shared" ref="AA10" si="8">V10-L10</f>
        <v>2.93E-2</v>
      </c>
      <c r="AB10" s="21">
        <f t="shared" ref="AB10" si="9">W10-M10</f>
        <v>3.8499999999999979E-2</v>
      </c>
      <c r="AD10" s="30"/>
    </row>
    <row r="11" spans="1:32">
      <c r="A11" s="239">
        <v>6</v>
      </c>
      <c r="B11" s="238" t="s">
        <v>32</v>
      </c>
      <c r="C11" s="12" t="s">
        <v>33</v>
      </c>
      <c r="D11" s="13" t="s">
        <v>23</v>
      </c>
      <c r="E11" s="23">
        <v>948293983.65999997</v>
      </c>
      <c r="F11" s="15">
        <f>(E11/$E$28)</f>
        <v>4.0568433082022789E-3</v>
      </c>
      <c r="G11" s="13" t="s">
        <v>23</v>
      </c>
      <c r="H11" s="229">
        <v>0.98429999999999995</v>
      </c>
      <c r="I11" s="13" t="s">
        <v>23</v>
      </c>
      <c r="J11" s="229">
        <v>1.01</v>
      </c>
      <c r="K11" s="193">
        <v>830</v>
      </c>
      <c r="L11" s="188">
        <v>-1.0156878519710366E-2</v>
      </c>
      <c r="M11" s="188">
        <v>-2.8500000000000192E-3</v>
      </c>
      <c r="N11" s="13" t="s">
        <v>23</v>
      </c>
      <c r="O11" s="23">
        <v>982411283.96000004</v>
      </c>
      <c r="P11" s="24">
        <f t="shared" ref="P11:P27" si="10">(O11/$O$28)</f>
        <v>4.1310698134966288E-3</v>
      </c>
      <c r="Q11" s="13" t="s">
        <v>23</v>
      </c>
      <c r="R11" s="23">
        <v>1.0062</v>
      </c>
      <c r="S11" s="13" t="s">
        <v>23</v>
      </c>
      <c r="T11" s="23">
        <v>1.0333000000000001</v>
      </c>
      <c r="U11" s="25">
        <v>842</v>
      </c>
      <c r="V11" s="52">
        <v>2.2249314233465434E-2</v>
      </c>
      <c r="W11" s="52">
        <v>1.9750000000000156E-2</v>
      </c>
      <c r="X11" s="27">
        <f>((O11-E11)/E11)</f>
        <v>3.5977556420132728E-2</v>
      </c>
      <c r="Y11" s="27">
        <f>((T11-J11)/J11)</f>
        <v>2.3069306930693166E-2</v>
      </c>
      <c r="Z11" s="27">
        <f>((U11-K11)/K11)</f>
        <v>1.4457831325301205E-2</v>
      </c>
      <c r="AA11" s="20">
        <f>V11-L11</f>
        <v>3.24061927531758E-2</v>
      </c>
      <c r="AB11" s="21">
        <f>W11-M11</f>
        <v>2.2600000000000176E-2</v>
      </c>
    </row>
    <row r="12" spans="1:32" ht="12.6" customHeight="1">
      <c r="A12" s="239">
        <v>7</v>
      </c>
      <c r="B12" s="238" t="s">
        <v>34</v>
      </c>
      <c r="C12" s="12" t="s">
        <v>35</v>
      </c>
      <c r="D12" s="13" t="s">
        <v>23</v>
      </c>
      <c r="E12" s="33">
        <v>729802898.58000004</v>
      </c>
      <c r="F12" s="15">
        <f>(E12/$E$28)</f>
        <v>3.1221288507851837E-3</v>
      </c>
      <c r="G12" s="13" t="s">
        <v>23</v>
      </c>
      <c r="H12" s="229">
        <v>340.48910000000001</v>
      </c>
      <c r="I12" s="13" t="s">
        <v>23</v>
      </c>
      <c r="J12" s="229">
        <v>343.15129999999999</v>
      </c>
      <c r="K12" s="18">
        <v>359</v>
      </c>
      <c r="L12" s="19">
        <v>-1.008E-3</v>
      </c>
      <c r="M12" s="19">
        <v>0.59019999999999995</v>
      </c>
      <c r="N12" s="13" t="s">
        <v>23</v>
      </c>
      <c r="O12" s="33">
        <v>765320198.87</v>
      </c>
      <c r="P12" s="24">
        <f t="shared" si="10"/>
        <v>3.2181950908249358E-3</v>
      </c>
      <c r="Q12" s="13" t="s">
        <v>23</v>
      </c>
      <c r="R12" s="23">
        <v>347.3664</v>
      </c>
      <c r="S12" s="13" t="s">
        <v>23</v>
      </c>
      <c r="T12" s="23">
        <v>350.02600000000001</v>
      </c>
      <c r="U12" s="18">
        <v>361</v>
      </c>
      <c r="V12" s="19">
        <v>3.3219999999999999E-3</v>
      </c>
      <c r="W12" s="19">
        <v>0.62239999999999995</v>
      </c>
      <c r="X12" s="27">
        <f t="shared" si="0"/>
        <v>4.8666976191937668E-2</v>
      </c>
      <c r="Y12" s="27">
        <f t="shared" si="1"/>
        <v>2.0034019978942288E-2</v>
      </c>
      <c r="Z12" s="27">
        <f t="shared" si="2"/>
        <v>5.5710306406685237E-3</v>
      </c>
      <c r="AA12" s="20">
        <f t="shared" si="3"/>
        <v>4.3299999999999996E-3</v>
      </c>
      <c r="AB12" s="21">
        <f t="shared" si="4"/>
        <v>3.2200000000000006E-2</v>
      </c>
    </row>
    <row r="13" spans="1:32" ht="12.6" customHeight="1">
      <c r="A13" s="239">
        <v>8</v>
      </c>
      <c r="B13" s="238" t="s">
        <v>36</v>
      </c>
      <c r="C13" s="12" t="s">
        <v>37</v>
      </c>
      <c r="D13" s="13" t="s">
        <v>23</v>
      </c>
      <c r="E13" s="77">
        <v>4285669490.1999998</v>
      </c>
      <c r="F13" s="15">
        <f>(E13/$E$28)</f>
        <v>1.8334282292270871E-2</v>
      </c>
      <c r="G13" s="13" t="s">
        <v>23</v>
      </c>
      <c r="H13" s="229">
        <v>8.2799999999999994</v>
      </c>
      <c r="I13" s="13" t="s">
        <v>23</v>
      </c>
      <c r="J13" s="229">
        <v>8.4499999999999993</v>
      </c>
      <c r="K13" s="193">
        <v>3875</v>
      </c>
      <c r="L13" s="188">
        <v>3.09E-2</v>
      </c>
      <c r="M13" s="188">
        <v>0.49580000000000002</v>
      </c>
      <c r="N13" s="13" t="s">
        <v>23</v>
      </c>
      <c r="O13" s="77">
        <v>4328511445</v>
      </c>
      <c r="P13" s="24">
        <f t="shared" si="10"/>
        <v>1.8201524412195406E-2</v>
      </c>
      <c r="Q13" s="13" t="s">
        <v>23</v>
      </c>
      <c r="R13" s="23">
        <v>8.41</v>
      </c>
      <c r="S13" s="13" t="s">
        <v>23</v>
      </c>
      <c r="T13" s="23">
        <v>8.58</v>
      </c>
      <c r="U13" s="25">
        <v>3872</v>
      </c>
      <c r="V13" s="52">
        <v>4.7100000000000003E-2</v>
      </c>
      <c r="W13" s="52">
        <v>0.51939999999999997</v>
      </c>
      <c r="X13" s="27">
        <f>((O13-E13)/E13)</f>
        <v>9.9965606069171899E-3</v>
      </c>
      <c r="Y13" s="27">
        <f>((T13-J13)/J13)</f>
        <v>1.5384615384615479E-2</v>
      </c>
      <c r="Z13" s="27">
        <f>((U13-K13)/K13)</f>
        <v>-7.7419354838709675E-4</v>
      </c>
      <c r="AA13" s="20">
        <f>V13-L13</f>
        <v>1.6200000000000003E-2</v>
      </c>
      <c r="AB13" s="21">
        <f>W13-M13</f>
        <v>2.3599999999999954E-2</v>
      </c>
    </row>
    <row r="14" spans="1:32">
      <c r="A14" s="239">
        <v>9</v>
      </c>
      <c r="B14" s="238" t="s">
        <v>38</v>
      </c>
      <c r="C14" s="12" t="s">
        <v>39</v>
      </c>
      <c r="D14" s="13" t="s">
        <v>23</v>
      </c>
      <c r="E14" s="33">
        <v>6894132081.3400002</v>
      </c>
      <c r="F14" s="15">
        <f>(E14/$E$28)</f>
        <v>2.9493399812683598E-2</v>
      </c>
      <c r="G14" s="13" t="s">
        <v>23</v>
      </c>
      <c r="H14" s="229">
        <v>590.73</v>
      </c>
      <c r="I14" s="13" t="s">
        <v>23</v>
      </c>
      <c r="J14" s="229">
        <v>598.29999999999995</v>
      </c>
      <c r="K14" s="18">
        <v>2304</v>
      </c>
      <c r="L14" s="19">
        <v>-1.26E-2</v>
      </c>
      <c r="M14" s="19">
        <v>0.30309999999999998</v>
      </c>
      <c r="N14" s="13" t="s">
        <v>23</v>
      </c>
      <c r="O14" s="33">
        <v>6920062399.2799997</v>
      </c>
      <c r="P14" s="24">
        <f t="shared" si="10"/>
        <v>2.9099076274802467E-2</v>
      </c>
      <c r="Q14" s="13" t="s">
        <v>23</v>
      </c>
      <c r="R14" s="23">
        <v>597.96</v>
      </c>
      <c r="S14" s="13" t="s">
        <v>23</v>
      </c>
      <c r="T14" s="23">
        <v>605.71</v>
      </c>
      <c r="U14" s="18">
        <v>2312</v>
      </c>
      <c r="V14" s="19">
        <v>1.23E-2</v>
      </c>
      <c r="W14" s="19">
        <v>0.31909999999999999</v>
      </c>
      <c r="X14" s="27">
        <f t="shared" si="0"/>
        <v>3.761215717085529E-3</v>
      </c>
      <c r="Y14" s="27">
        <f t="shared" si="1"/>
        <v>1.2385091091425843E-2</v>
      </c>
      <c r="Z14" s="27">
        <f t="shared" si="2"/>
        <v>3.472222222222222E-3</v>
      </c>
      <c r="AA14" s="20">
        <f t="shared" si="3"/>
        <v>2.4899999999999999E-2</v>
      </c>
      <c r="AB14" s="21">
        <f t="shared" si="4"/>
        <v>1.6000000000000014E-2</v>
      </c>
      <c r="AC14" s="30"/>
      <c r="AD14" s="30"/>
      <c r="AE14" s="36"/>
    </row>
    <row r="15" spans="1:32" ht="13.2" customHeight="1">
      <c r="A15" s="239">
        <v>10</v>
      </c>
      <c r="B15" s="238" t="s">
        <v>40</v>
      </c>
      <c r="C15" s="12" t="s">
        <v>41</v>
      </c>
      <c r="D15" s="13" t="s">
        <v>23</v>
      </c>
      <c r="E15" s="189">
        <v>614743445.33000004</v>
      </c>
      <c r="F15" s="15">
        <f>(E15/$E$28)</f>
        <v>2.6298994567304878E-3</v>
      </c>
      <c r="G15" s="13" t="s">
        <v>23</v>
      </c>
      <c r="H15" s="229">
        <v>319.77</v>
      </c>
      <c r="I15" s="13" t="s">
        <v>23</v>
      </c>
      <c r="J15" s="229">
        <v>328.4</v>
      </c>
      <c r="K15" s="193">
        <v>2472</v>
      </c>
      <c r="L15" s="188">
        <v>-1.89E-2</v>
      </c>
      <c r="M15" s="188">
        <v>0.26540000000000002</v>
      </c>
      <c r="N15" s="13" t="s">
        <v>23</v>
      </c>
      <c r="O15" s="189">
        <v>689501365.45000005</v>
      </c>
      <c r="P15" s="24">
        <f t="shared" si="10"/>
        <v>2.8993745528794004E-3</v>
      </c>
      <c r="Q15" s="13" t="s">
        <v>23</v>
      </c>
      <c r="R15" s="23">
        <v>343.57</v>
      </c>
      <c r="S15" s="13" t="s">
        <v>23</v>
      </c>
      <c r="T15" s="23">
        <v>352.76</v>
      </c>
      <c r="U15" s="25">
        <v>2472</v>
      </c>
      <c r="V15" s="52">
        <v>7.4399999999999994E-2</v>
      </c>
      <c r="W15" s="52">
        <v>0.35959999999999998</v>
      </c>
      <c r="X15" s="27">
        <f t="shared" si="0"/>
        <v>0.12160832407065236</v>
      </c>
      <c r="Y15" s="27">
        <f t="shared" si="1"/>
        <v>7.4177831912302122E-2</v>
      </c>
      <c r="Z15" s="27">
        <f t="shared" si="2"/>
        <v>0</v>
      </c>
      <c r="AA15" s="20">
        <f t="shared" si="3"/>
        <v>9.3299999999999994E-2</v>
      </c>
      <c r="AB15" s="21">
        <f t="shared" si="4"/>
        <v>9.419999999999995E-2</v>
      </c>
      <c r="AD15" s="10"/>
      <c r="AE15" s="36"/>
    </row>
    <row r="16" spans="1:32">
      <c r="A16" s="239">
        <v>11</v>
      </c>
      <c r="B16" s="238" t="s">
        <v>42</v>
      </c>
      <c r="C16" s="184" t="s">
        <v>43</v>
      </c>
      <c r="D16" s="13" t="s">
        <v>23</v>
      </c>
      <c r="E16" s="77">
        <v>205262334.82600001</v>
      </c>
      <c r="F16" s="15">
        <f>(E16/$E$28)</f>
        <v>8.7812128286516146E-4</v>
      </c>
      <c r="G16" s="13" t="s">
        <v>23</v>
      </c>
      <c r="H16" s="229">
        <v>500.53070000000002</v>
      </c>
      <c r="I16" s="13" t="s">
        <v>23</v>
      </c>
      <c r="J16" s="229">
        <v>516.57230000000004</v>
      </c>
      <c r="K16" s="193">
        <v>76</v>
      </c>
      <c r="L16" s="188">
        <v>-1E-3</v>
      </c>
      <c r="M16" s="188">
        <v>0.57940000000000003</v>
      </c>
      <c r="N16" s="13" t="s">
        <v>23</v>
      </c>
      <c r="O16" s="77">
        <v>204332316.00319999</v>
      </c>
      <c r="P16" s="24">
        <f t="shared" si="10"/>
        <v>8.5922370431266613E-4</v>
      </c>
      <c r="Q16" s="13" t="s">
        <v>23</v>
      </c>
      <c r="R16" s="23">
        <v>512.75570000000005</v>
      </c>
      <c r="S16" s="13" t="s">
        <v>23</v>
      </c>
      <c r="T16" s="23">
        <v>529.75250000000005</v>
      </c>
      <c r="U16" s="25">
        <v>84</v>
      </c>
      <c r="V16" s="52">
        <v>2.5000000000000001E-2</v>
      </c>
      <c r="W16" s="52">
        <v>0.61890000000000001</v>
      </c>
      <c r="X16" s="27">
        <f t="shared" si="0"/>
        <v>-4.5308790996087195E-3</v>
      </c>
      <c r="Y16" s="27">
        <f t="shared" si="1"/>
        <v>2.5514724657129336E-2</v>
      </c>
      <c r="Z16" s="27">
        <f t="shared" si="2"/>
        <v>0.10526315789473684</v>
      </c>
      <c r="AA16" s="20">
        <f t="shared" si="3"/>
        <v>2.6000000000000002E-2</v>
      </c>
      <c r="AB16" s="21">
        <f t="shared" si="4"/>
        <v>3.949999999999998E-2</v>
      </c>
      <c r="AD16" s="30"/>
    </row>
    <row r="17" spans="1:34" ht="14.25" customHeight="1">
      <c r="A17" s="239">
        <v>12</v>
      </c>
      <c r="B17" s="238" t="s">
        <v>44</v>
      </c>
      <c r="C17" s="12" t="s">
        <v>45</v>
      </c>
      <c r="D17" s="13" t="s">
        <v>23</v>
      </c>
      <c r="E17" s="77">
        <v>20027021259.25</v>
      </c>
      <c r="F17" s="15">
        <f>(E17/$E$28)</f>
        <v>8.5676476471185897E-2</v>
      </c>
      <c r="G17" s="13" t="s">
        <v>23</v>
      </c>
      <c r="H17" s="229">
        <v>5.5348860000000002</v>
      </c>
      <c r="I17" s="13" t="s">
        <v>23</v>
      </c>
      <c r="J17" s="229">
        <v>5.6310370000000001</v>
      </c>
      <c r="K17" s="193">
        <v>19253</v>
      </c>
      <c r="L17" s="188">
        <v>-8.954508732123112E-3</v>
      </c>
      <c r="M17" s="188">
        <v>0.39124185786267662</v>
      </c>
      <c r="N17" s="13" t="s">
        <v>23</v>
      </c>
      <c r="O17" s="34">
        <v>20132784201.380001</v>
      </c>
      <c r="P17" s="24">
        <f t="shared" si="10"/>
        <v>8.4658979832472198E-2</v>
      </c>
      <c r="Q17" s="13" t="s">
        <v>23</v>
      </c>
      <c r="R17" s="23">
        <v>5.6454139999999997</v>
      </c>
      <c r="S17" s="13" t="s">
        <v>23</v>
      </c>
      <c r="T17" s="23">
        <v>5.7453969999999996</v>
      </c>
      <c r="U17" s="25">
        <v>19640</v>
      </c>
      <c r="V17" s="52">
        <v>1.996933631514719E-2</v>
      </c>
      <c r="W17" s="26">
        <v>0.4190240344180467</v>
      </c>
      <c r="X17" s="27">
        <f t="shared" si="0"/>
        <v>5.2810121266112751E-3</v>
      </c>
      <c r="Y17" s="27">
        <f t="shared" si="1"/>
        <v>2.030887028446085E-2</v>
      </c>
      <c r="Z17" s="27">
        <f t="shared" si="2"/>
        <v>2.0100763517373915E-2</v>
      </c>
      <c r="AA17" s="20">
        <f t="shared" si="3"/>
        <v>2.8923845047270302E-2</v>
      </c>
      <c r="AB17" s="21">
        <f t="shared" si="4"/>
        <v>2.7782176555370075E-2</v>
      </c>
      <c r="AD17" s="10"/>
    </row>
    <row r="18" spans="1:34" ht="14.25" customHeight="1">
      <c r="A18" s="239">
        <v>13</v>
      </c>
      <c r="B18" s="238" t="s">
        <v>46</v>
      </c>
      <c r="C18" s="12" t="s">
        <v>47</v>
      </c>
      <c r="D18" s="13" t="s">
        <v>23</v>
      </c>
      <c r="E18" s="189">
        <v>457442953.47000003</v>
      </c>
      <c r="F18" s="15">
        <f>(E18/$E$28)</f>
        <v>1.9569610444079575E-3</v>
      </c>
      <c r="G18" s="13" t="s">
        <v>23</v>
      </c>
      <c r="H18" s="229">
        <v>44.36</v>
      </c>
      <c r="I18" s="13" t="s">
        <v>23</v>
      </c>
      <c r="J18" s="229">
        <v>44.73</v>
      </c>
      <c r="K18" s="193">
        <v>121</v>
      </c>
      <c r="L18" s="188">
        <v>0.02</v>
      </c>
      <c r="M18" s="188">
        <v>0.65439999999999998</v>
      </c>
      <c r="N18" s="13" t="s">
        <v>23</v>
      </c>
      <c r="O18" s="189">
        <v>452242335.14999998</v>
      </c>
      <c r="P18" s="24">
        <f t="shared" si="10"/>
        <v>1.9016929972472283E-3</v>
      </c>
      <c r="Q18" s="13" t="s">
        <v>23</v>
      </c>
      <c r="R18" s="23">
        <v>44.86</v>
      </c>
      <c r="S18" s="13" t="s">
        <v>23</v>
      </c>
      <c r="T18" s="23">
        <v>45.21</v>
      </c>
      <c r="U18" s="25">
        <v>132</v>
      </c>
      <c r="V18" s="26">
        <v>0.02</v>
      </c>
      <c r="W18" s="52">
        <v>0.7</v>
      </c>
      <c r="X18" s="27">
        <f t="shared" ref="X18" si="11">((O18-E18)/E18)</f>
        <v>-1.1368889345764332E-2</v>
      </c>
      <c r="Y18" s="27">
        <f t="shared" ref="Y18" si="12">((T18-J18)/J18)</f>
        <v>1.0731052984574201E-2</v>
      </c>
      <c r="Z18" s="27">
        <f t="shared" ref="Z18" si="13">((U18-K18)/K18)</f>
        <v>9.0909090909090912E-2</v>
      </c>
      <c r="AA18" s="20">
        <f t="shared" ref="AA18" si="14">V18-L18</f>
        <v>0</v>
      </c>
      <c r="AB18" s="21">
        <f t="shared" ref="AB18" si="15">W18-M18</f>
        <v>4.5599999999999974E-2</v>
      </c>
      <c r="AD18" s="30"/>
    </row>
    <row r="19" spans="1:34">
      <c r="A19" s="239">
        <v>14</v>
      </c>
      <c r="B19" s="238" t="s">
        <v>48</v>
      </c>
      <c r="C19" s="12" t="s">
        <v>49</v>
      </c>
      <c r="D19" s="13" t="s">
        <v>23</v>
      </c>
      <c r="E19" s="23">
        <v>9956132623.9799995</v>
      </c>
      <c r="F19" s="15">
        <f>(E19/$E$28)</f>
        <v>4.2592772607581153E-2</v>
      </c>
      <c r="G19" s="13" t="s">
        <v>23</v>
      </c>
      <c r="H19" s="229">
        <v>46.099564000000001</v>
      </c>
      <c r="I19" s="13" t="s">
        <v>23</v>
      </c>
      <c r="J19" s="229">
        <v>46.272705999999999</v>
      </c>
      <c r="K19" s="193">
        <v>2458</v>
      </c>
      <c r="L19" s="188">
        <v>-7.3000000000000001E-3</v>
      </c>
      <c r="M19" s="188">
        <v>0.49399999999999999</v>
      </c>
      <c r="N19" s="13" t="s">
        <v>23</v>
      </c>
      <c r="O19" s="23">
        <v>8555453403.8900003</v>
      </c>
      <c r="P19" s="24">
        <f t="shared" si="10"/>
        <v>3.597594599598064E-2</v>
      </c>
      <c r="Q19" s="13" t="s">
        <v>23</v>
      </c>
      <c r="R19" s="23">
        <v>47.017753999999996</v>
      </c>
      <c r="S19" s="13" t="s">
        <v>23</v>
      </c>
      <c r="T19" s="23">
        <v>47.236164000000002</v>
      </c>
      <c r="U19" s="25">
        <v>2432</v>
      </c>
      <c r="V19" s="26">
        <v>1.9900000000000001E-2</v>
      </c>
      <c r="W19" s="26">
        <v>0.52229999999999999</v>
      </c>
      <c r="X19" s="27">
        <f t="shared" si="0"/>
        <v>-0.14068507049779261</v>
      </c>
      <c r="Y19" s="27">
        <f t="shared" si="1"/>
        <v>2.0821302302917032E-2</v>
      </c>
      <c r="Z19" s="27">
        <f t="shared" si="2"/>
        <v>-1.0577705451586655E-2</v>
      </c>
      <c r="AA19" s="20">
        <f t="shared" si="3"/>
        <v>2.7200000000000002E-2</v>
      </c>
      <c r="AB19" s="21">
        <f t="shared" si="4"/>
        <v>2.8299999999999992E-2</v>
      </c>
      <c r="AD19" s="10"/>
      <c r="AE19" s="10"/>
    </row>
    <row r="20" spans="1:34">
      <c r="A20" s="239">
        <v>15</v>
      </c>
      <c r="B20" s="238" t="s">
        <v>50</v>
      </c>
      <c r="C20" s="12" t="s">
        <v>51</v>
      </c>
      <c r="D20" s="13" t="s">
        <v>23</v>
      </c>
      <c r="E20" s="23">
        <v>398168153.5</v>
      </c>
      <c r="F20" s="15">
        <f>(E20/$E$28)</f>
        <v>1.7033808469725379E-3</v>
      </c>
      <c r="G20" s="13" t="s">
        <v>23</v>
      </c>
      <c r="H20" s="229">
        <v>2.92</v>
      </c>
      <c r="I20" s="13" t="s">
        <v>23</v>
      </c>
      <c r="J20" s="229">
        <v>2.95</v>
      </c>
      <c r="K20" s="193">
        <v>53</v>
      </c>
      <c r="L20" s="188">
        <v>9.8599999999999993E-2</v>
      </c>
      <c r="M20" s="188">
        <v>0.3785</v>
      </c>
      <c r="N20" s="13" t="s">
        <v>23</v>
      </c>
      <c r="O20" s="23">
        <v>404912057.11000001</v>
      </c>
      <c r="P20" s="24">
        <f t="shared" si="10"/>
        <v>1.7026677152010919E-3</v>
      </c>
      <c r="Q20" s="13" t="s">
        <v>23</v>
      </c>
      <c r="R20" s="23">
        <v>2.97</v>
      </c>
      <c r="S20" s="13" t="s">
        <v>23</v>
      </c>
      <c r="T20" s="23">
        <v>3</v>
      </c>
      <c r="U20" s="25">
        <v>53</v>
      </c>
      <c r="V20" s="26">
        <v>0.1074</v>
      </c>
      <c r="W20" s="26">
        <v>-0.93720000000000003</v>
      </c>
      <c r="X20" s="27">
        <f t="shared" si="0"/>
        <v>1.6937325475981379E-2</v>
      </c>
      <c r="Y20" s="27">
        <f t="shared" si="1"/>
        <v>1.6949152542372819E-2</v>
      </c>
      <c r="Z20" s="27">
        <f t="shared" si="2"/>
        <v>0</v>
      </c>
      <c r="AA20" s="20">
        <f t="shared" si="3"/>
        <v>8.8000000000000023E-3</v>
      </c>
      <c r="AB20" s="21">
        <f t="shared" si="4"/>
        <v>-1.3157000000000001</v>
      </c>
      <c r="AD20" s="30"/>
      <c r="AE20" s="30"/>
      <c r="AH20" t="s">
        <v>343</v>
      </c>
    </row>
    <row r="21" spans="1:34">
      <c r="A21" s="239">
        <v>16</v>
      </c>
      <c r="B21" s="238" t="s">
        <v>52</v>
      </c>
      <c r="C21" s="12" t="s">
        <v>53</v>
      </c>
      <c r="D21" s="13" t="s">
        <v>23</v>
      </c>
      <c r="E21" s="37">
        <v>22361628898.689999</v>
      </c>
      <c r="F21" s="15">
        <f>(E21/$E$28)</f>
        <v>9.5664030481373369E-2</v>
      </c>
      <c r="G21" s="13" t="s">
        <v>23</v>
      </c>
      <c r="H21" s="229">
        <v>72.81</v>
      </c>
      <c r="I21" s="13" t="s">
        <v>23</v>
      </c>
      <c r="J21" s="229">
        <v>73.099999999999994</v>
      </c>
      <c r="K21" s="193">
        <v>22504</v>
      </c>
      <c r="L21" s="188">
        <v>-2.7199999999999998E-2</v>
      </c>
      <c r="M21" s="188">
        <v>0.60070000000000001</v>
      </c>
      <c r="N21" s="13" t="s">
        <v>23</v>
      </c>
      <c r="O21" s="37">
        <v>22641034732.450001</v>
      </c>
      <c r="P21" s="24">
        <f t="shared" si="10"/>
        <v>9.5206250840825207E-2</v>
      </c>
      <c r="Q21" s="13" t="s">
        <v>23</v>
      </c>
      <c r="R21" s="23">
        <v>74.9773</v>
      </c>
      <c r="S21" s="13" t="s">
        <v>23</v>
      </c>
      <c r="T21" s="23">
        <v>75.310400000000001</v>
      </c>
      <c r="U21" s="25">
        <v>22915</v>
      </c>
      <c r="V21" s="26">
        <v>4.8099999999999997E-2</v>
      </c>
      <c r="W21" s="26">
        <v>0.64880000000000004</v>
      </c>
      <c r="X21" s="27">
        <f t="shared" si="0"/>
        <v>1.2494878393066009E-2</v>
      </c>
      <c r="Y21" s="27">
        <f t="shared" si="1"/>
        <v>3.0238030095759334E-2</v>
      </c>
      <c r="Z21" s="27">
        <f t="shared" si="2"/>
        <v>1.8263419836473515E-2</v>
      </c>
      <c r="AA21" s="20">
        <f t="shared" si="3"/>
        <v>7.5299999999999992E-2</v>
      </c>
      <c r="AB21" s="21">
        <f t="shared" si="4"/>
        <v>4.8100000000000032E-2</v>
      </c>
      <c r="AD21" s="30"/>
    </row>
    <row r="22" spans="1:34">
      <c r="A22" s="239">
        <v>17</v>
      </c>
      <c r="B22" s="238" t="s">
        <v>341</v>
      </c>
      <c r="C22" s="12" t="s">
        <v>121</v>
      </c>
      <c r="D22" s="13" t="s">
        <v>23</v>
      </c>
      <c r="E22" s="37">
        <v>117655371.93419331</v>
      </c>
      <c r="F22" s="15">
        <f>(E22/$E$28)</f>
        <v>5.0333484819030144E-4</v>
      </c>
      <c r="G22" s="13" t="s">
        <v>23</v>
      </c>
      <c r="H22" s="229">
        <v>1.0337829274607477</v>
      </c>
      <c r="I22" s="13" t="s">
        <v>23</v>
      </c>
      <c r="J22" s="229">
        <v>1.0377829274607477</v>
      </c>
      <c r="K22" s="193">
        <v>209</v>
      </c>
      <c r="L22" s="188">
        <v>5.1000000000000004E-3</v>
      </c>
      <c r="M22" s="188">
        <v>3.4599999999999999E-2</v>
      </c>
      <c r="N22" s="13" t="s">
        <v>23</v>
      </c>
      <c r="O22" s="37">
        <v>118414728.02235922</v>
      </c>
      <c r="P22" s="24">
        <f t="shared" si="10"/>
        <v>4.9793759130569912E-4</v>
      </c>
      <c r="Q22" s="13" t="s">
        <v>23</v>
      </c>
      <c r="R22" s="23">
        <v>1.0584270361474117</v>
      </c>
      <c r="S22" s="13" t="s">
        <v>23</v>
      </c>
      <c r="T22" s="23">
        <v>1.0624270361474117</v>
      </c>
      <c r="U22" s="25">
        <v>211</v>
      </c>
      <c r="V22" s="52">
        <v>2.46E-2</v>
      </c>
      <c r="W22" s="52">
        <v>5.9200000000000003E-2</v>
      </c>
      <c r="X22" s="27">
        <f t="shared" ref="X22:X23" si="16">((O22-E22)/E22)</f>
        <v>6.4540706954768715E-3</v>
      </c>
      <c r="Y22" s="27">
        <f t="shared" ref="Y22:Y23" si="17">((T22-J22)/J22)</f>
        <v>2.3746881967853649E-2</v>
      </c>
      <c r="Z22" s="27">
        <f t="shared" ref="Z22:Z23" si="18">((U22-K22)/K22)</f>
        <v>9.5693779904306216E-3</v>
      </c>
      <c r="AA22" s="20">
        <f t="shared" ref="AA22:AA23" si="19">V22-L22</f>
        <v>1.95E-2</v>
      </c>
      <c r="AB22" s="21">
        <f t="shared" ref="AB22:AB23" si="20">W22-M22</f>
        <v>2.4600000000000004E-2</v>
      </c>
    </row>
    <row r="23" spans="1:34" ht="12.75" customHeight="1">
      <c r="A23" s="239">
        <v>18</v>
      </c>
      <c r="B23" s="238" t="s">
        <v>54</v>
      </c>
      <c r="C23" s="12" t="s">
        <v>55</v>
      </c>
      <c r="D23" s="13" t="s">
        <v>23</v>
      </c>
      <c r="E23" s="23">
        <v>4169098359.8800001</v>
      </c>
      <c r="F23" s="15">
        <f>(E23/$E$28)</f>
        <v>1.7835585877322591E-2</v>
      </c>
      <c r="G23" s="13" t="s">
        <v>23</v>
      </c>
      <c r="H23" s="229">
        <v>17070.53</v>
      </c>
      <c r="I23" s="13" t="s">
        <v>23</v>
      </c>
      <c r="J23" s="229">
        <v>17327.599999999999</v>
      </c>
      <c r="K23" s="193">
        <v>90</v>
      </c>
      <c r="L23" s="188">
        <v>-5.4000000000000003E-3</v>
      </c>
      <c r="M23" s="188">
        <v>0.3473</v>
      </c>
      <c r="N23" s="13" t="s">
        <v>23</v>
      </c>
      <c r="O23" s="23">
        <v>4321951148.4399996</v>
      </c>
      <c r="P23" s="24">
        <f t="shared" si="10"/>
        <v>1.8173938162394446E-2</v>
      </c>
      <c r="Q23" s="13" t="s">
        <v>23</v>
      </c>
      <c r="R23" s="229">
        <v>17613.13</v>
      </c>
      <c r="S23" s="13" t="s">
        <v>23</v>
      </c>
      <c r="T23" s="23">
        <v>17871.560000000001</v>
      </c>
      <c r="U23" s="25">
        <v>91</v>
      </c>
      <c r="V23" s="52">
        <v>3.1399999999999997E-2</v>
      </c>
      <c r="W23" s="52">
        <v>0.3896</v>
      </c>
      <c r="X23" s="27">
        <f t="shared" si="16"/>
        <v>3.6663272335076082E-2</v>
      </c>
      <c r="Y23" s="27">
        <f t="shared" si="17"/>
        <v>3.1392691428703504E-2</v>
      </c>
      <c r="Z23" s="27">
        <f t="shared" si="18"/>
        <v>1.1111111111111112E-2</v>
      </c>
      <c r="AA23" s="20">
        <f t="shared" si="19"/>
        <v>3.6799999999999999E-2</v>
      </c>
      <c r="AB23" s="21">
        <f t="shared" si="20"/>
        <v>4.2300000000000004E-2</v>
      </c>
      <c r="AD23" s="30"/>
    </row>
    <row r="24" spans="1:34">
      <c r="A24" s="239">
        <v>19</v>
      </c>
      <c r="B24" s="238" t="s">
        <v>56</v>
      </c>
      <c r="C24" s="12" t="s">
        <v>55</v>
      </c>
      <c r="D24" s="13" t="s">
        <v>23</v>
      </c>
      <c r="E24" s="23">
        <v>64730774465.709999</v>
      </c>
      <c r="F24" s="15">
        <f>(E24/$E$28)</f>
        <v>0.27692109593739628</v>
      </c>
      <c r="G24" s="13" t="s">
        <v>23</v>
      </c>
      <c r="H24" s="229">
        <v>59948.35</v>
      </c>
      <c r="I24" s="13" t="s">
        <v>23</v>
      </c>
      <c r="J24" s="229">
        <v>60758.7</v>
      </c>
      <c r="K24" s="193">
        <v>35564</v>
      </c>
      <c r="L24" s="188">
        <v>-4.4000000000000003E-3</v>
      </c>
      <c r="M24" s="188">
        <v>0.40389999999999998</v>
      </c>
      <c r="N24" s="13" t="s">
        <v>23</v>
      </c>
      <c r="O24" s="23">
        <v>67026033524.18</v>
      </c>
      <c r="P24" s="24">
        <f t="shared" si="10"/>
        <v>0.2818465426150652</v>
      </c>
      <c r="Q24" s="13" t="s">
        <v>23</v>
      </c>
      <c r="R24" s="23">
        <v>61875.95</v>
      </c>
      <c r="S24" s="13" t="s">
        <v>23</v>
      </c>
      <c r="T24" s="23">
        <v>62716.82</v>
      </c>
      <c r="U24" s="25">
        <v>35730</v>
      </c>
      <c r="V24" s="52">
        <v>3.2199999999999999E-2</v>
      </c>
      <c r="W24" s="52">
        <v>0.44919999999999999</v>
      </c>
      <c r="X24" s="27">
        <f t="shared" si="0"/>
        <v>3.5458544678557413E-2</v>
      </c>
      <c r="Y24" s="27">
        <f t="shared" si="1"/>
        <v>3.2227812642469357E-2</v>
      </c>
      <c r="Z24" s="27">
        <f t="shared" si="2"/>
        <v>4.6676414351591493E-3</v>
      </c>
      <c r="AA24" s="20">
        <f t="shared" si="3"/>
        <v>3.6600000000000001E-2</v>
      </c>
      <c r="AB24" s="21">
        <f t="shared" si="4"/>
        <v>4.5300000000000007E-2</v>
      </c>
    </row>
    <row r="25" spans="1:34">
      <c r="A25" s="239">
        <v>20</v>
      </c>
      <c r="B25" s="184" t="s">
        <v>57</v>
      </c>
      <c r="C25" s="12" t="s">
        <v>58</v>
      </c>
      <c r="D25" s="13" t="s">
        <v>23</v>
      </c>
      <c r="E25" s="23">
        <v>15002133053.440001</v>
      </c>
      <c r="F25" s="15">
        <f>(E25/$E$28)</f>
        <v>6.4179784049362282E-2</v>
      </c>
      <c r="G25" s="13" t="s">
        <v>23</v>
      </c>
      <c r="H25" s="229">
        <v>2.4031699999999998</v>
      </c>
      <c r="I25" s="13" t="s">
        <v>23</v>
      </c>
      <c r="J25" s="257">
        <v>2.4285600000000001</v>
      </c>
      <c r="K25" s="193">
        <v>11416</v>
      </c>
      <c r="L25" s="188">
        <v>-8.0999999999999996E-3</v>
      </c>
      <c r="M25" s="188">
        <v>0.43559999999999999</v>
      </c>
      <c r="N25" s="13" t="s">
        <v>23</v>
      </c>
      <c r="O25" s="23">
        <v>15223464373.15</v>
      </c>
      <c r="P25" s="24">
        <f t="shared" si="10"/>
        <v>6.4015138217123693E-2</v>
      </c>
      <c r="Q25" s="13" t="s">
        <v>23</v>
      </c>
      <c r="R25" s="23">
        <v>2.4522900000000001</v>
      </c>
      <c r="S25" s="13" t="s">
        <v>23</v>
      </c>
      <c r="T25" s="38">
        <v>2.4784799999999998</v>
      </c>
      <c r="U25" s="25">
        <v>11523</v>
      </c>
      <c r="V25" s="52">
        <v>2.0400000000000001E-2</v>
      </c>
      <c r="W25" s="52">
        <v>0.46460000000000001</v>
      </c>
      <c r="X25" s="27">
        <f t="shared" ref="X25:X26" si="21">((O25-E25)/E25)</f>
        <v>1.4753323338859979E-2</v>
      </c>
      <c r="Y25" s="27">
        <f t="shared" ref="Y25:Y26" si="22">((T25-J25)/J25)</f>
        <v>2.0555390848898007E-2</v>
      </c>
      <c r="Z25" s="27">
        <f t="shared" ref="Z25:Z26" si="23">((U25-K25)/K25)</f>
        <v>9.3728100911002095E-3</v>
      </c>
      <c r="AA25" s="20">
        <f t="shared" ref="AA25:AA26" si="24">V25-L25</f>
        <v>2.8500000000000001E-2</v>
      </c>
      <c r="AB25" s="21">
        <f t="shared" ref="AB25:AB26" si="25">W25-M25</f>
        <v>2.9000000000000026E-2</v>
      </c>
      <c r="AD25" s="10"/>
      <c r="AE25" s="39"/>
    </row>
    <row r="26" spans="1:34">
      <c r="A26" s="239">
        <v>21</v>
      </c>
      <c r="B26" s="238" t="s">
        <v>59</v>
      </c>
      <c r="C26" s="12" t="s">
        <v>60</v>
      </c>
      <c r="D26" s="13" t="s">
        <v>23</v>
      </c>
      <c r="E26" s="23">
        <v>10327182277.139999</v>
      </c>
      <c r="F26" s="15">
        <f>(E26/$E$28)</f>
        <v>4.4180139319139479E-2</v>
      </c>
      <c r="G26" s="13" t="s">
        <v>23</v>
      </c>
      <c r="H26" s="229">
        <v>1.98</v>
      </c>
      <c r="I26" s="13" t="s">
        <v>23</v>
      </c>
      <c r="J26" s="257">
        <v>1.98</v>
      </c>
      <c r="K26" s="193">
        <v>6913</v>
      </c>
      <c r="L26" s="188">
        <v>1.4071999999999999E-2</v>
      </c>
      <c r="M26" s="188">
        <v>0.92081199999999996</v>
      </c>
      <c r="N26" s="13" t="s">
        <v>23</v>
      </c>
      <c r="O26" s="23">
        <v>10994164239.540001</v>
      </c>
      <c r="P26" s="24">
        <f t="shared" si="10"/>
        <v>4.6230800435754206E-2</v>
      </c>
      <c r="Q26" s="13" t="s">
        <v>23</v>
      </c>
      <c r="R26" s="23">
        <v>2.04</v>
      </c>
      <c r="S26" s="13" t="s">
        <v>23</v>
      </c>
      <c r="T26" s="38">
        <v>2.06</v>
      </c>
      <c r="U26" s="25">
        <v>7065</v>
      </c>
      <c r="V26" s="26">
        <v>4.3083999999999997E-2</v>
      </c>
      <c r="W26" s="26">
        <v>0.99629999999999996</v>
      </c>
      <c r="X26" s="27">
        <f t="shared" si="21"/>
        <v>6.4585086667484956E-2</v>
      </c>
      <c r="Y26" s="27">
        <f t="shared" si="22"/>
        <v>4.0404040404040442E-2</v>
      </c>
      <c r="Z26" s="27">
        <f t="shared" si="23"/>
        <v>2.1987559670186604E-2</v>
      </c>
      <c r="AA26" s="20">
        <f t="shared" si="24"/>
        <v>2.9011999999999996E-2</v>
      </c>
      <c r="AB26" s="21">
        <f t="shared" si="25"/>
        <v>7.5488E-2</v>
      </c>
      <c r="AD26" s="30"/>
      <c r="AE26" s="30"/>
      <c r="AF26" s="30"/>
      <c r="AG26" s="30"/>
    </row>
    <row r="27" spans="1:34">
      <c r="A27" s="239">
        <v>22</v>
      </c>
      <c r="B27" s="184" t="s">
        <v>61</v>
      </c>
      <c r="C27" s="12" t="s">
        <v>62</v>
      </c>
      <c r="D27" s="13" t="s">
        <v>23</v>
      </c>
      <c r="E27" s="23">
        <v>23820461951.830002</v>
      </c>
      <c r="F27" s="15">
        <f>(E27/$E$28)</f>
        <v>0.10190498235008968</v>
      </c>
      <c r="G27" s="13" t="s">
        <v>23</v>
      </c>
      <c r="H27" s="229">
        <v>356.22</v>
      </c>
      <c r="I27" s="13" t="s">
        <v>23</v>
      </c>
      <c r="J27" s="257">
        <v>362.26</v>
      </c>
      <c r="K27" s="193">
        <v>193</v>
      </c>
      <c r="L27" s="188">
        <v>-3.3E-3</v>
      </c>
      <c r="M27" s="188">
        <v>0.6865</v>
      </c>
      <c r="N27" s="13" t="s">
        <v>23</v>
      </c>
      <c r="O27" s="23">
        <v>24368398842.66</v>
      </c>
      <c r="P27" s="24">
        <f t="shared" si="10"/>
        <v>0.10246987031376333</v>
      </c>
      <c r="Q27" s="13" t="s">
        <v>23</v>
      </c>
      <c r="R27" s="23">
        <v>364.5</v>
      </c>
      <c r="S27" s="13" t="s">
        <v>23</v>
      </c>
      <c r="T27" s="38">
        <v>370.7</v>
      </c>
      <c r="U27" s="25">
        <v>198</v>
      </c>
      <c r="V27" s="26">
        <v>2.3300000000000001E-2</v>
      </c>
      <c r="W27" s="26">
        <v>0.7258</v>
      </c>
      <c r="X27" s="27">
        <f t="shared" si="0"/>
        <v>2.3002781891385733E-2</v>
      </c>
      <c r="Y27" s="27">
        <f t="shared" si="1"/>
        <v>2.3298183625020698E-2</v>
      </c>
      <c r="Z27" s="27">
        <f t="shared" si="2"/>
        <v>2.5906735751295335E-2</v>
      </c>
      <c r="AA27" s="20">
        <f t="shared" si="3"/>
        <v>2.6600000000000002E-2</v>
      </c>
      <c r="AB27" s="21">
        <f t="shared" si="4"/>
        <v>3.9300000000000002E-2</v>
      </c>
      <c r="AD27" s="30"/>
      <c r="AE27" s="30"/>
    </row>
    <row r="28" spans="1:34">
      <c r="B28" s="40"/>
      <c r="C28" s="41" t="s">
        <v>63</v>
      </c>
      <c r="D28" s="42" t="s">
        <v>23</v>
      </c>
      <c r="E28" s="43">
        <f>SUM(E6:E27)</f>
        <v>233751691060.56018</v>
      </c>
      <c r="F28" s="44">
        <f>(E28/$E$244)</f>
        <v>2.4424082528280468E-2</v>
      </c>
      <c r="G28" s="13"/>
      <c r="H28" s="45"/>
      <c r="I28" s="45"/>
      <c r="J28" s="46"/>
      <c r="K28" s="47">
        <f>SUM(K6:K27)</f>
        <v>130632</v>
      </c>
      <c r="L28" s="48"/>
      <c r="M28" s="25">
        <v>0</v>
      </c>
      <c r="N28" s="13" t="s">
        <v>23</v>
      </c>
      <c r="O28" s="43">
        <f>SUM(O6:O27)</f>
        <v>237810380437.13556</v>
      </c>
      <c r="P28" s="44">
        <f>(O28/$O$244)</f>
        <v>2.4801363204577105E-2</v>
      </c>
      <c r="Q28" s="49"/>
      <c r="R28" s="45"/>
      <c r="S28" s="45"/>
      <c r="T28" s="46"/>
      <c r="U28" s="47">
        <f>SUM(U6:U27)</f>
        <v>131948</v>
      </c>
      <c r="V28" s="48"/>
      <c r="W28" s="47"/>
      <c r="X28" s="27">
        <f t="shared" si="0"/>
        <v>1.7363251397928312E-2</v>
      </c>
      <c r="Y28" s="27" t="e">
        <f t="shared" si="1"/>
        <v>#DIV/0!</v>
      </c>
      <c r="Z28" s="27">
        <f t="shared" si="2"/>
        <v>1.0074101292179559E-2</v>
      </c>
      <c r="AA28" s="20">
        <f t="shared" si="3"/>
        <v>0</v>
      </c>
      <c r="AB28" s="21">
        <f t="shared" si="4"/>
        <v>0</v>
      </c>
    </row>
    <row r="29" spans="1:34" ht="4.5" customHeight="1"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5"/>
      <c r="U29" s="245"/>
      <c r="V29" s="245"/>
      <c r="W29" s="245"/>
      <c r="X29" s="245"/>
      <c r="Y29" s="245"/>
      <c r="Z29" s="245"/>
      <c r="AA29" s="245"/>
      <c r="AB29" s="245"/>
    </row>
    <row r="30" spans="1:34" ht="15" customHeight="1">
      <c r="A30" s="11"/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  <c r="M30" s="249"/>
      <c r="N30" s="249"/>
      <c r="O30" s="249"/>
      <c r="P30" s="249"/>
      <c r="Q30" s="249"/>
      <c r="R30" s="249"/>
      <c r="S30" s="249"/>
      <c r="T30" s="249"/>
      <c r="U30" s="249"/>
      <c r="V30" s="249"/>
      <c r="W30" s="249"/>
      <c r="X30" s="249"/>
      <c r="Y30" s="249"/>
      <c r="Z30" s="249"/>
      <c r="AA30" s="249"/>
      <c r="AB30" s="249"/>
    </row>
    <row r="31" spans="1:34" ht="16.2" customHeight="1">
      <c r="A31" s="230">
        <v>23</v>
      </c>
      <c r="B31" s="238" t="s">
        <v>64</v>
      </c>
      <c r="C31" s="12" t="s">
        <v>22</v>
      </c>
      <c r="D31" s="13" t="s">
        <v>23</v>
      </c>
      <c r="E31" s="51">
        <v>6685251078.9300003</v>
      </c>
      <c r="F31" s="24">
        <f>(E31/$O$80)</f>
        <v>1.0263486391045098E-3</v>
      </c>
      <c r="G31" s="13" t="s">
        <v>23</v>
      </c>
      <c r="H31" s="38">
        <v>100</v>
      </c>
      <c r="I31" s="13" t="s">
        <v>23</v>
      </c>
      <c r="J31" s="38">
        <v>100</v>
      </c>
      <c r="K31" s="193">
        <v>932</v>
      </c>
      <c r="L31" s="188">
        <v>0.16139999999999999</v>
      </c>
      <c r="M31" s="188">
        <v>0.16139999999999999</v>
      </c>
      <c r="N31" s="13" t="s">
        <v>23</v>
      </c>
      <c r="O31" s="51">
        <v>6500558501.6199999</v>
      </c>
      <c r="P31" s="24">
        <f t="shared" ref="P31:P41" si="26">(O31/$O$80)</f>
        <v>9.9799383639975281E-4</v>
      </c>
      <c r="Q31" s="13" t="s">
        <v>23</v>
      </c>
      <c r="R31" s="38">
        <v>100</v>
      </c>
      <c r="S31" s="13" t="s">
        <v>23</v>
      </c>
      <c r="T31" s="38">
        <v>100</v>
      </c>
      <c r="U31" s="25">
        <v>923</v>
      </c>
      <c r="V31" s="52">
        <v>0.1469</v>
      </c>
      <c r="W31" s="52">
        <v>0.1469</v>
      </c>
      <c r="X31" s="27">
        <f>((O31-E31)/E31)</f>
        <v>-2.7626872219070217E-2</v>
      </c>
      <c r="Y31" s="27">
        <f>((T31-J31)/J31)</f>
        <v>0</v>
      </c>
      <c r="Z31" s="27">
        <f>((U31-K31)/K31)</f>
        <v>-9.6566523605150223E-3</v>
      </c>
      <c r="AA31" s="27">
        <f>V31-L31</f>
        <v>-1.4499999999999985E-2</v>
      </c>
      <c r="AB31" s="53">
        <f>W31-M31</f>
        <v>-1.4499999999999985E-2</v>
      </c>
    </row>
    <row r="32" spans="1:34" ht="15.6">
      <c r="A32" s="230">
        <v>24</v>
      </c>
      <c r="B32" s="238" t="s">
        <v>65</v>
      </c>
      <c r="C32" s="12" t="s">
        <v>66</v>
      </c>
      <c r="D32" s="13" t="s">
        <v>23</v>
      </c>
      <c r="E32" s="51">
        <v>48206792452.790001</v>
      </c>
      <c r="F32" s="24">
        <f>(E32/$O$80)</f>
        <v>7.4009151257537435E-3</v>
      </c>
      <c r="G32" s="13" t="s">
        <v>23</v>
      </c>
      <c r="H32" s="38">
        <v>100</v>
      </c>
      <c r="I32" s="13" t="s">
        <v>23</v>
      </c>
      <c r="J32" s="38">
        <v>100</v>
      </c>
      <c r="K32" s="193">
        <v>5686</v>
      </c>
      <c r="L32" s="188">
        <v>0.17499999999999999</v>
      </c>
      <c r="M32" s="188">
        <v>0.17499999999999999</v>
      </c>
      <c r="N32" s="13" t="s">
        <v>23</v>
      </c>
      <c r="O32" s="51">
        <v>47420774238.980003</v>
      </c>
      <c r="P32" s="24">
        <f t="shared" si="26"/>
        <v>7.2802422124210149E-3</v>
      </c>
      <c r="Q32" s="13" t="s">
        <v>23</v>
      </c>
      <c r="R32" s="38">
        <v>100</v>
      </c>
      <c r="S32" s="13" t="s">
        <v>23</v>
      </c>
      <c r="T32" s="38">
        <v>100</v>
      </c>
      <c r="U32" s="25">
        <v>5717</v>
      </c>
      <c r="V32" s="188">
        <v>0.17369999999999999</v>
      </c>
      <c r="W32" s="52">
        <v>0.17369999999999999</v>
      </c>
      <c r="X32" s="27">
        <f t="shared" ref="X32:X80" si="27">((O32-E32)/E32)</f>
        <v>-1.6305134065490105E-2</v>
      </c>
      <c r="Y32" s="27">
        <f t="shared" ref="Y32:Y80" si="28">((T32-J32)/J32)</f>
        <v>0</v>
      </c>
      <c r="Z32" s="27">
        <f t="shared" ref="Z32:Z80" si="29">((U32-K32)/K32)</f>
        <v>5.4519873373197331E-3</v>
      </c>
      <c r="AA32" s="20">
        <f t="shared" ref="AA32:AA80" si="30">V32-L32</f>
        <v>-1.2999999999999956E-3</v>
      </c>
      <c r="AB32" s="21">
        <f t="shared" ref="AB32:AB80" si="31">W32-M32</f>
        <v>-1.2999999999999956E-3</v>
      </c>
      <c r="AD32" s="54"/>
    </row>
    <row r="33" spans="1:28">
      <c r="A33" s="230">
        <v>25</v>
      </c>
      <c r="B33" s="238" t="s">
        <v>67</v>
      </c>
      <c r="C33" s="12" t="s">
        <v>68</v>
      </c>
      <c r="D33" s="13" t="s">
        <v>23</v>
      </c>
      <c r="E33" s="51">
        <v>2670476922.6599998</v>
      </c>
      <c r="F33" s="24">
        <f>(E33/$O$80)</f>
        <v>4.0998315889293E-4</v>
      </c>
      <c r="G33" s="13" t="s">
        <v>23</v>
      </c>
      <c r="H33" s="38">
        <v>1</v>
      </c>
      <c r="I33" s="13" t="s">
        <v>23</v>
      </c>
      <c r="J33" s="38">
        <v>1</v>
      </c>
      <c r="K33" s="193">
        <v>319</v>
      </c>
      <c r="L33" s="188">
        <v>0.1923</v>
      </c>
      <c r="M33" s="188">
        <v>0.1923</v>
      </c>
      <c r="N33" s="13" t="s">
        <v>23</v>
      </c>
      <c r="O33" s="51">
        <v>2571778003.3200002</v>
      </c>
      <c r="P33" s="24">
        <f t="shared" si="26"/>
        <v>3.9483047422189926E-4</v>
      </c>
      <c r="Q33" s="13" t="s">
        <v>23</v>
      </c>
      <c r="R33" s="38">
        <v>1</v>
      </c>
      <c r="S33" s="13" t="s">
        <v>23</v>
      </c>
      <c r="T33" s="38">
        <v>1</v>
      </c>
      <c r="U33" s="25">
        <v>323</v>
      </c>
      <c r="V33" s="26">
        <v>0.19170000000000001</v>
      </c>
      <c r="W33" s="26">
        <v>0.19170000000000001</v>
      </c>
      <c r="X33" s="27">
        <f t="shared" ref="X33" si="32">((O33-E33)/E33)</f>
        <v>-3.6959285625163908E-2</v>
      </c>
      <c r="Y33" s="27">
        <f t="shared" ref="Y33" si="33">((T33-J33)/J33)</f>
        <v>0</v>
      </c>
      <c r="Z33" s="27">
        <f t="shared" ref="Z33" si="34">((U33-K33)/K33)</f>
        <v>1.2539184952978056E-2</v>
      </c>
      <c r="AA33" s="20">
        <f t="shared" ref="AA33" si="35">V33-L33</f>
        <v>-5.9999999999998943E-4</v>
      </c>
      <c r="AB33" s="21">
        <f t="shared" ref="AB33" si="36">W33-M33</f>
        <v>-5.9999999999998943E-4</v>
      </c>
    </row>
    <row r="34" spans="1:28">
      <c r="A34" s="230">
        <v>26</v>
      </c>
      <c r="B34" s="238" t="s">
        <v>69</v>
      </c>
      <c r="C34" s="12" t="s">
        <v>25</v>
      </c>
      <c r="D34" s="13" t="s">
        <v>23</v>
      </c>
      <c r="E34" s="51">
        <v>4455204412.6400003</v>
      </c>
      <c r="F34" s="24">
        <f>(E34/$O$80)</f>
        <v>6.8398223669668544E-4</v>
      </c>
      <c r="G34" s="13" t="s">
        <v>23</v>
      </c>
      <c r="H34" s="38">
        <v>100</v>
      </c>
      <c r="I34" s="13" t="s">
        <v>23</v>
      </c>
      <c r="J34" s="38">
        <v>100</v>
      </c>
      <c r="K34" s="193">
        <v>3032</v>
      </c>
      <c r="L34" s="188">
        <v>0.18479999999999999</v>
      </c>
      <c r="M34" s="188">
        <v>0.18479999999999999</v>
      </c>
      <c r="N34" s="13" t="s">
        <v>23</v>
      </c>
      <c r="O34" s="51">
        <v>4589171927.3400002</v>
      </c>
      <c r="P34" s="24">
        <f t="shared" si="26"/>
        <v>7.0454950855726082E-4</v>
      </c>
      <c r="Q34" s="13" t="s">
        <v>23</v>
      </c>
      <c r="R34" s="38">
        <v>100</v>
      </c>
      <c r="S34" s="13" t="s">
        <v>23</v>
      </c>
      <c r="T34" s="38">
        <v>100</v>
      </c>
      <c r="U34" s="25">
        <v>3043</v>
      </c>
      <c r="V34" s="52">
        <v>0.18529999999999999</v>
      </c>
      <c r="W34" s="52">
        <v>0.18529999999999999</v>
      </c>
      <c r="X34" s="27">
        <f t="shared" si="27"/>
        <v>3.0069891814596961E-2</v>
      </c>
      <c r="Y34" s="27">
        <f t="shared" si="28"/>
        <v>0</v>
      </c>
      <c r="Z34" s="27">
        <f t="shared" si="29"/>
        <v>3.6279683377308707E-3</v>
      </c>
      <c r="AA34" s="20">
        <f t="shared" si="30"/>
        <v>5.0000000000000044E-4</v>
      </c>
      <c r="AB34" s="21">
        <f t="shared" si="31"/>
        <v>5.0000000000000044E-4</v>
      </c>
    </row>
    <row r="35" spans="1:28">
      <c r="A35" s="230">
        <v>27</v>
      </c>
      <c r="B35" s="238" t="s">
        <v>70</v>
      </c>
      <c r="C35" s="12" t="s">
        <v>71</v>
      </c>
      <c r="D35" s="13" t="s">
        <v>23</v>
      </c>
      <c r="E35" s="51">
        <v>1976158447.8099999</v>
      </c>
      <c r="F35" s="24">
        <v>0</v>
      </c>
      <c r="G35" s="13" t="s">
        <v>23</v>
      </c>
      <c r="H35" s="38">
        <v>100</v>
      </c>
      <c r="I35" s="13" t="s">
        <v>23</v>
      </c>
      <c r="J35" s="38">
        <v>100</v>
      </c>
      <c r="K35" s="193">
        <v>223</v>
      </c>
      <c r="L35" s="188">
        <v>0.17973700000000001</v>
      </c>
      <c r="M35" s="188">
        <v>0.17973700000000001</v>
      </c>
      <c r="N35" s="13" t="s">
        <v>23</v>
      </c>
      <c r="O35" s="50">
        <v>2005100302.6800001</v>
      </c>
      <c r="P35" s="24">
        <f t="shared" si="26"/>
        <v>3.0783166445455908E-4</v>
      </c>
      <c r="Q35" s="13" t="s">
        <v>23</v>
      </c>
      <c r="R35" s="38">
        <v>100</v>
      </c>
      <c r="S35" s="13" t="s">
        <v>23</v>
      </c>
      <c r="T35" s="38">
        <v>100</v>
      </c>
      <c r="U35" s="25">
        <v>225</v>
      </c>
      <c r="V35" s="188">
        <v>0.19198999999999999</v>
      </c>
      <c r="W35" s="188">
        <v>0.19198999999999999</v>
      </c>
      <c r="X35" s="27">
        <f t="shared" ref="X35" si="37">((O35-E35)/E35)</f>
        <v>1.4645513320085138E-2</v>
      </c>
      <c r="Y35" s="27">
        <f t="shared" ref="Y35" si="38">((T35-J35)/J35)</f>
        <v>0</v>
      </c>
      <c r="Z35" s="27">
        <f t="shared" ref="Z35" si="39">((U35-K35)/K35)</f>
        <v>8.9686098654708519E-3</v>
      </c>
      <c r="AA35" s="20">
        <f t="shared" ref="AA35" si="40">V35-L35</f>
        <v>1.2252999999999986E-2</v>
      </c>
      <c r="AB35" s="21">
        <f t="shared" ref="AB35" si="41">W35-M35</f>
        <v>1.2252999999999986E-2</v>
      </c>
    </row>
    <row r="36" spans="1:28">
      <c r="A36" s="230">
        <v>28</v>
      </c>
      <c r="B36" s="238" t="s">
        <v>72</v>
      </c>
      <c r="C36" s="12" t="s">
        <v>27</v>
      </c>
      <c r="D36" s="13" t="s">
        <v>23</v>
      </c>
      <c r="E36" s="51">
        <v>442494466183.02002</v>
      </c>
      <c r="F36" s="24">
        <f>(E36/$O$80)</f>
        <v>6.7933662897057281E-2</v>
      </c>
      <c r="G36" s="13" t="s">
        <v>23</v>
      </c>
      <c r="H36" s="38">
        <v>1</v>
      </c>
      <c r="I36" s="13" t="s">
        <v>23</v>
      </c>
      <c r="J36" s="38">
        <v>1</v>
      </c>
      <c r="K36" s="193">
        <v>90351</v>
      </c>
      <c r="L36" s="188">
        <v>0.1734</v>
      </c>
      <c r="M36" s="188">
        <v>0.1734</v>
      </c>
      <c r="N36" s="13" t="s">
        <v>23</v>
      </c>
      <c r="O36" s="51">
        <v>442186356793.35999</v>
      </c>
      <c r="P36" s="24">
        <f t="shared" si="26"/>
        <v>6.7886360611916552E-2</v>
      </c>
      <c r="Q36" s="13" t="s">
        <v>23</v>
      </c>
      <c r="R36" s="38">
        <v>1</v>
      </c>
      <c r="S36" s="13" t="s">
        <v>23</v>
      </c>
      <c r="T36" s="38">
        <v>1</v>
      </c>
      <c r="U36" s="25">
        <v>90511</v>
      </c>
      <c r="V36" s="52">
        <v>0.1762</v>
      </c>
      <c r="W36" s="52">
        <v>0.1762</v>
      </c>
      <c r="X36" s="27">
        <f t="shared" si="27"/>
        <v>-6.9630111381460105E-4</v>
      </c>
      <c r="Y36" s="27">
        <f t="shared" si="28"/>
        <v>0</v>
      </c>
      <c r="Z36" s="27">
        <f t="shared" si="29"/>
        <v>1.7708713793981251E-3</v>
      </c>
      <c r="AA36" s="20">
        <f t="shared" si="30"/>
        <v>2.7999999999999969E-3</v>
      </c>
      <c r="AB36" s="21">
        <f t="shared" si="31"/>
        <v>2.7999999999999969E-3</v>
      </c>
    </row>
    <row r="37" spans="1:28">
      <c r="A37" s="230">
        <v>29</v>
      </c>
      <c r="B37" s="238" t="s">
        <v>73</v>
      </c>
      <c r="C37" s="12" t="s">
        <v>74</v>
      </c>
      <c r="D37" s="13" t="s">
        <v>23</v>
      </c>
      <c r="E37" s="51">
        <v>2592794451.23</v>
      </c>
      <c r="F37" s="24">
        <f>(E37/$O$80)</f>
        <v>3.9805701013753935E-4</v>
      </c>
      <c r="G37" s="13" t="s">
        <v>23</v>
      </c>
      <c r="H37" s="38">
        <v>1</v>
      </c>
      <c r="I37" s="13" t="s">
        <v>23</v>
      </c>
      <c r="J37" s="38">
        <v>1</v>
      </c>
      <c r="K37" s="193">
        <v>480</v>
      </c>
      <c r="L37" s="188">
        <v>0.17</v>
      </c>
      <c r="M37" s="188">
        <v>0.17</v>
      </c>
      <c r="N37" s="13" t="s">
        <v>23</v>
      </c>
      <c r="O37" s="51">
        <v>2599723595.75</v>
      </c>
      <c r="P37" s="24">
        <f t="shared" si="26"/>
        <v>3.9912080235181751E-4</v>
      </c>
      <c r="Q37" s="13" t="s">
        <v>23</v>
      </c>
      <c r="R37" s="38">
        <v>1</v>
      </c>
      <c r="S37" s="13" t="s">
        <v>23</v>
      </c>
      <c r="T37" s="38">
        <v>1</v>
      </c>
      <c r="U37" s="25">
        <v>483</v>
      </c>
      <c r="V37" s="52">
        <v>0.1704</v>
      </c>
      <c r="W37" s="52">
        <v>0.1704</v>
      </c>
      <c r="X37" s="27">
        <f t="shared" si="27"/>
        <v>2.6724619518962841E-3</v>
      </c>
      <c r="Y37" s="27">
        <f t="shared" si="28"/>
        <v>0</v>
      </c>
      <c r="Z37" s="27">
        <f t="shared" si="29"/>
        <v>6.2500000000000003E-3</v>
      </c>
      <c r="AA37" s="20">
        <f t="shared" si="30"/>
        <v>3.999999999999837E-4</v>
      </c>
      <c r="AB37" s="21">
        <f t="shared" si="31"/>
        <v>3.999999999999837E-4</v>
      </c>
    </row>
    <row r="38" spans="1:28">
      <c r="A38" s="230">
        <v>30</v>
      </c>
      <c r="B38" s="238" t="s">
        <v>75</v>
      </c>
      <c r="C38" s="12" t="s">
        <v>29</v>
      </c>
      <c r="D38" s="13" t="s">
        <v>23</v>
      </c>
      <c r="E38" s="51">
        <v>177823329963.93512</v>
      </c>
      <c r="F38" s="24">
        <f>(E38/$O$80)</f>
        <v>2.7300206163495093E-2</v>
      </c>
      <c r="G38" s="13" t="s">
        <v>23</v>
      </c>
      <c r="H38" s="38">
        <v>1</v>
      </c>
      <c r="I38" s="13" t="s">
        <v>23</v>
      </c>
      <c r="J38" s="38">
        <v>1</v>
      </c>
      <c r="K38" s="193">
        <v>42206</v>
      </c>
      <c r="L38" s="188">
        <v>0.16243241322377353</v>
      </c>
      <c r="M38" s="188">
        <v>0.16243241322377353</v>
      </c>
      <c r="N38" s="13" t="s">
        <v>23</v>
      </c>
      <c r="O38" s="51">
        <v>178166998904.14508</v>
      </c>
      <c r="P38" s="24">
        <f t="shared" si="26"/>
        <v>2.7352967704523622E-2</v>
      </c>
      <c r="Q38" s="13" t="s">
        <v>23</v>
      </c>
      <c r="R38" s="38">
        <v>1</v>
      </c>
      <c r="S38" s="13" t="s">
        <v>23</v>
      </c>
      <c r="T38" s="38">
        <v>1</v>
      </c>
      <c r="U38" s="25">
        <v>42204</v>
      </c>
      <c r="V38" s="52">
        <v>0.16402880057732269</v>
      </c>
      <c r="W38" s="26">
        <v>0.16402880057732269</v>
      </c>
      <c r="X38" s="27">
        <f t="shared" si="27"/>
        <v>1.9326425856475719E-3</v>
      </c>
      <c r="Y38" s="27">
        <f t="shared" si="28"/>
        <v>0</v>
      </c>
      <c r="Z38" s="27">
        <f t="shared" si="29"/>
        <v>-4.7386627493721273E-5</v>
      </c>
      <c r="AA38" s="20">
        <f t="shared" si="30"/>
        <v>1.5963873535491668E-3</v>
      </c>
      <c r="AB38" s="21">
        <f t="shared" si="31"/>
        <v>1.5963873535491668E-3</v>
      </c>
    </row>
    <row r="39" spans="1:28">
      <c r="A39" s="230">
        <v>31</v>
      </c>
      <c r="B39" s="238" t="s">
        <v>76</v>
      </c>
      <c r="C39" s="12" t="s">
        <v>31</v>
      </c>
      <c r="D39" s="13" t="s">
        <v>23</v>
      </c>
      <c r="E39" s="23">
        <v>43573343134.360001</v>
      </c>
      <c r="F39" s="24">
        <f t="shared" ref="F39" si="42">(E39/$E$28)</f>
        <v>0.18640867553369297</v>
      </c>
      <c r="G39" s="13" t="s">
        <v>23</v>
      </c>
      <c r="H39" s="23">
        <v>1</v>
      </c>
      <c r="I39" s="13" t="s">
        <v>23</v>
      </c>
      <c r="J39" s="23">
        <v>1</v>
      </c>
      <c r="K39" s="193">
        <v>2724</v>
      </c>
      <c r="L39" s="188">
        <v>0.19289999999999999</v>
      </c>
      <c r="M39" s="188">
        <v>0.19289999999999999</v>
      </c>
      <c r="N39" s="13" t="s">
        <v>23</v>
      </c>
      <c r="O39" s="23">
        <v>43137515620.360001</v>
      </c>
      <c r="P39" s="24">
        <f t="shared" si="26"/>
        <v>6.622657837167166E-3</v>
      </c>
      <c r="Q39" s="13" t="s">
        <v>23</v>
      </c>
      <c r="R39" s="23">
        <v>1</v>
      </c>
      <c r="S39" s="13" t="s">
        <v>23</v>
      </c>
      <c r="T39" s="23">
        <v>1</v>
      </c>
      <c r="U39" s="25">
        <v>2759</v>
      </c>
      <c r="V39" s="52">
        <v>0.1978</v>
      </c>
      <c r="W39" s="52">
        <v>0.1978</v>
      </c>
      <c r="X39" s="27">
        <f t="shared" si="27"/>
        <v>-1.0002159179205274E-2</v>
      </c>
      <c r="Y39" s="27">
        <f t="shared" si="28"/>
        <v>0</v>
      </c>
      <c r="Z39" s="27">
        <f t="shared" si="29"/>
        <v>1.2848751835535976E-2</v>
      </c>
      <c r="AA39" s="20">
        <f t="shared" si="30"/>
        <v>4.9000000000000155E-3</v>
      </c>
      <c r="AB39" s="21">
        <f t="shared" si="31"/>
        <v>4.9000000000000155E-3</v>
      </c>
    </row>
    <row r="40" spans="1:28" ht="15" customHeight="1">
      <c r="A40" s="230">
        <v>32</v>
      </c>
      <c r="B40" s="238" t="s">
        <v>77</v>
      </c>
      <c r="C40" s="12" t="s">
        <v>53</v>
      </c>
      <c r="D40" s="13" t="s">
        <v>23</v>
      </c>
      <c r="E40" s="51">
        <v>49200104849.43</v>
      </c>
      <c r="F40" s="24">
        <f>(E40/$O$80)</f>
        <v>7.5534127379541629E-3</v>
      </c>
      <c r="G40" s="13" t="s">
        <v>23</v>
      </c>
      <c r="H40" s="38">
        <v>100</v>
      </c>
      <c r="I40" s="13" t="s">
        <v>23</v>
      </c>
      <c r="J40" s="38">
        <v>100</v>
      </c>
      <c r="K40" s="193">
        <v>19942</v>
      </c>
      <c r="L40" s="188">
        <v>0.18729999999999999</v>
      </c>
      <c r="M40" s="188">
        <v>0.18729999999999999</v>
      </c>
      <c r="N40" s="13" t="s">
        <v>23</v>
      </c>
      <c r="O40" s="50">
        <v>49570201246.800003</v>
      </c>
      <c r="P40" s="24">
        <f t="shared" si="26"/>
        <v>7.6102315364246281E-3</v>
      </c>
      <c r="Q40" s="13" t="s">
        <v>23</v>
      </c>
      <c r="R40" s="38">
        <v>100</v>
      </c>
      <c r="S40" s="13" t="s">
        <v>23</v>
      </c>
      <c r="T40" s="38">
        <v>100</v>
      </c>
      <c r="U40" s="25">
        <v>20483</v>
      </c>
      <c r="V40" s="26">
        <v>0.18740000000000001</v>
      </c>
      <c r="W40" s="26">
        <v>0.18740000000000001</v>
      </c>
      <c r="X40" s="27">
        <f t="shared" si="27"/>
        <v>7.5222684687894607E-3</v>
      </c>
      <c r="Y40" s="27">
        <f t="shared" si="28"/>
        <v>0</v>
      </c>
      <c r="Z40" s="27">
        <f t="shared" si="29"/>
        <v>2.7128673152141208E-2</v>
      </c>
      <c r="AA40" s="20">
        <f t="shared" si="30"/>
        <v>1.0000000000001674E-4</v>
      </c>
      <c r="AB40" s="21">
        <f t="shared" si="31"/>
        <v>1.0000000000001674E-4</v>
      </c>
    </row>
    <row r="41" spans="1:28" ht="15" customHeight="1">
      <c r="A41" s="230">
        <v>33</v>
      </c>
      <c r="B41" s="238" t="s">
        <v>78</v>
      </c>
      <c r="C41" s="12" t="s">
        <v>79</v>
      </c>
      <c r="D41" s="13" t="s">
        <v>23</v>
      </c>
      <c r="E41" s="190">
        <v>3564398514.5500002</v>
      </c>
      <c r="F41" s="24">
        <f>(E41/$O$80)</f>
        <v>5.4722186518386625E-4</v>
      </c>
      <c r="G41" s="13" t="s">
        <v>23</v>
      </c>
      <c r="H41" s="38">
        <v>1</v>
      </c>
      <c r="I41" s="13" t="s">
        <v>23</v>
      </c>
      <c r="J41" s="38">
        <v>1</v>
      </c>
      <c r="K41" s="193">
        <v>911</v>
      </c>
      <c r="L41" s="188">
        <v>0.1923</v>
      </c>
      <c r="M41" s="188">
        <v>0.1923</v>
      </c>
      <c r="N41" s="13" t="s">
        <v>23</v>
      </c>
      <c r="O41" s="190">
        <v>3498456530.0599999</v>
      </c>
      <c r="P41" s="24">
        <f t="shared" si="26"/>
        <v>5.3709816672555867E-4</v>
      </c>
      <c r="Q41" s="13" t="s">
        <v>23</v>
      </c>
      <c r="R41" s="38">
        <v>1</v>
      </c>
      <c r="S41" s="13" t="s">
        <v>23</v>
      </c>
      <c r="T41" s="38">
        <v>1</v>
      </c>
      <c r="U41" s="25">
        <v>924</v>
      </c>
      <c r="V41" s="26">
        <v>0.19239999999999999</v>
      </c>
      <c r="W41" s="26">
        <v>0.19239999999999999</v>
      </c>
      <c r="X41" s="27">
        <f t="shared" si="27"/>
        <v>-1.8500171689787983E-2</v>
      </c>
      <c r="Y41" s="27">
        <f t="shared" si="28"/>
        <v>0</v>
      </c>
      <c r="Z41" s="27">
        <f t="shared" si="29"/>
        <v>1.4270032930845226E-2</v>
      </c>
      <c r="AA41" s="20">
        <f t="shared" si="30"/>
        <v>9.9999999999988987E-5</v>
      </c>
      <c r="AB41" s="21">
        <f t="shared" si="31"/>
        <v>9.9999999999988987E-5</v>
      </c>
    </row>
    <row r="42" spans="1:28">
      <c r="A42" s="230">
        <v>34</v>
      </c>
      <c r="B42" s="238" t="s">
        <v>80</v>
      </c>
      <c r="C42" s="12" t="s">
        <v>81</v>
      </c>
      <c r="D42" s="13" t="s">
        <v>23</v>
      </c>
      <c r="E42" s="51">
        <v>114871584430.83</v>
      </c>
      <c r="F42" s="24">
        <f>(E42/$O$80)</f>
        <v>1.7635582113578782E-2</v>
      </c>
      <c r="G42" s="13" t="s">
        <v>23</v>
      </c>
      <c r="H42" s="38">
        <v>100</v>
      </c>
      <c r="I42" s="13" t="s">
        <v>23</v>
      </c>
      <c r="J42" s="38">
        <v>100</v>
      </c>
      <c r="K42" s="193">
        <v>6709</v>
      </c>
      <c r="L42" s="188">
        <v>0.18455394346514781</v>
      </c>
      <c r="M42" s="188">
        <v>0.18455394346514781</v>
      </c>
      <c r="N42" s="13" t="s">
        <v>23</v>
      </c>
      <c r="O42" s="50">
        <v>113442684912.28001</v>
      </c>
      <c r="P42" s="24">
        <f t="shared" ref="P42:P55" si="43">(O42/$O$80)</f>
        <v>1.7416211283827449E-2</v>
      </c>
      <c r="Q42" s="13" t="s">
        <v>23</v>
      </c>
      <c r="R42" s="38">
        <v>100</v>
      </c>
      <c r="S42" s="13" t="s">
        <v>23</v>
      </c>
      <c r="T42" s="38">
        <v>100</v>
      </c>
      <c r="U42" s="25">
        <v>6725</v>
      </c>
      <c r="V42" s="26">
        <v>0.185000766386263</v>
      </c>
      <c r="W42" s="26">
        <v>0.185000766386263</v>
      </c>
      <c r="X42" s="27">
        <f t="shared" si="27"/>
        <v>-1.2439103418220897E-2</v>
      </c>
      <c r="Y42" s="27">
        <f t="shared" si="28"/>
        <v>0</v>
      </c>
      <c r="Z42" s="27">
        <f t="shared" si="29"/>
        <v>2.3848561633626471E-3</v>
      </c>
      <c r="AA42" s="20">
        <f t="shared" si="30"/>
        <v>4.468229211151975E-4</v>
      </c>
      <c r="AB42" s="21">
        <f t="shared" si="31"/>
        <v>4.468229211151975E-4</v>
      </c>
    </row>
    <row r="43" spans="1:28">
      <c r="A43" s="230">
        <v>35</v>
      </c>
      <c r="B43" s="238" t="s">
        <v>82</v>
      </c>
      <c r="C43" s="12" t="s">
        <v>83</v>
      </c>
      <c r="D43" s="13" t="s">
        <v>23</v>
      </c>
      <c r="E43" s="51">
        <v>46285859793.860001</v>
      </c>
      <c r="F43" s="24">
        <f>(E43/$O$80)</f>
        <v>7.1060052417378739E-3</v>
      </c>
      <c r="G43" s="13" t="s">
        <v>23</v>
      </c>
      <c r="H43" s="38">
        <v>100</v>
      </c>
      <c r="I43" s="13" t="s">
        <v>23</v>
      </c>
      <c r="J43" s="38">
        <v>100</v>
      </c>
      <c r="K43" s="193">
        <v>6166</v>
      </c>
      <c r="L43" s="188">
        <v>0.16439999999999999</v>
      </c>
      <c r="M43" s="188">
        <v>0.16439999999999999</v>
      </c>
      <c r="N43" s="13" t="s">
        <v>23</v>
      </c>
      <c r="O43" s="51">
        <v>46166993117.989998</v>
      </c>
      <c r="P43" s="24">
        <f t="shared" si="43"/>
        <v>7.0877563159198803E-3</v>
      </c>
      <c r="Q43" s="13" t="s">
        <v>23</v>
      </c>
      <c r="R43" s="38">
        <v>100</v>
      </c>
      <c r="S43" s="13" t="s">
        <v>23</v>
      </c>
      <c r="T43" s="38">
        <v>100</v>
      </c>
      <c r="U43" s="25">
        <v>6143</v>
      </c>
      <c r="V43" s="52">
        <v>0.1671</v>
      </c>
      <c r="W43" s="52">
        <v>0.1671</v>
      </c>
      <c r="X43" s="27">
        <f t="shared" si="27"/>
        <v>-2.5680991214031821E-3</v>
      </c>
      <c r="Y43" s="27">
        <f t="shared" si="28"/>
        <v>0</v>
      </c>
      <c r="Z43" s="27">
        <f t="shared" si="29"/>
        <v>-3.7301329873499836E-3</v>
      </c>
      <c r="AA43" s="20">
        <f t="shared" si="30"/>
        <v>2.7000000000000079E-3</v>
      </c>
      <c r="AB43" s="21">
        <f t="shared" si="31"/>
        <v>2.7000000000000079E-3</v>
      </c>
    </row>
    <row r="44" spans="1:28">
      <c r="A44" s="230">
        <v>36</v>
      </c>
      <c r="B44" s="238" t="s">
        <v>84</v>
      </c>
      <c r="C44" s="12" t="s">
        <v>33</v>
      </c>
      <c r="D44" s="13" t="s">
        <v>23</v>
      </c>
      <c r="E44" s="51">
        <v>109234839459.42999</v>
      </c>
      <c r="F44" s="24">
        <f>(E44/$O$80)</f>
        <v>1.677020466371619E-2</v>
      </c>
      <c r="G44" s="13" t="s">
        <v>23</v>
      </c>
      <c r="H44" s="38">
        <v>1</v>
      </c>
      <c r="I44" s="13" t="s">
        <v>23</v>
      </c>
      <c r="J44" s="38">
        <v>1</v>
      </c>
      <c r="K44" s="193">
        <v>22504</v>
      </c>
      <c r="L44" s="188">
        <v>0.21</v>
      </c>
      <c r="M44" s="188">
        <v>0.21</v>
      </c>
      <c r="N44" s="13" t="s">
        <v>23</v>
      </c>
      <c r="O44" s="51">
        <v>110034816984.97</v>
      </c>
      <c r="P44" s="24">
        <f t="shared" si="43"/>
        <v>1.6893020670917462E-2</v>
      </c>
      <c r="Q44" s="13" t="s">
        <v>23</v>
      </c>
      <c r="R44" s="38">
        <v>1</v>
      </c>
      <c r="S44" s="13" t="s">
        <v>23</v>
      </c>
      <c r="T44" s="38">
        <v>1</v>
      </c>
      <c r="U44" s="25">
        <v>22930</v>
      </c>
      <c r="V44" s="52">
        <v>0.20419999999999999</v>
      </c>
      <c r="W44" s="52">
        <v>0.20419999999999999</v>
      </c>
      <c r="X44" s="27">
        <f t="shared" si="27"/>
        <v>7.3234650181101023E-3</v>
      </c>
      <c r="Y44" s="27">
        <f t="shared" si="28"/>
        <v>0</v>
      </c>
      <c r="Z44" s="27">
        <f t="shared" si="29"/>
        <v>1.8929968005687879E-2</v>
      </c>
      <c r="AA44" s="20">
        <f t="shared" si="30"/>
        <v>-5.7999999999999996E-3</v>
      </c>
      <c r="AB44" s="21">
        <f t="shared" si="31"/>
        <v>-5.7999999999999996E-3</v>
      </c>
    </row>
    <row r="45" spans="1:28">
      <c r="A45" s="230">
        <v>37</v>
      </c>
      <c r="B45" s="238" t="s">
        <v>85</v>
      </c>
      <c r="C45" s="12" t="s">
        <v>86</v>
      </c>
      <c r="D45" s="13" t="s">
        <v>23</v>
      </c>
      <c r="E45" s="51">
        <v>2907644955.2800002</v>
      </c>
      <c r="F45" s="24">
        <v>0</v>
      </c>
      <c r="G45" s="13" t="s">
        <v>23</v>
      </c>
      <c r="H45" s="38">
        <v>1000</v>
      </c>
      <c r="I45" s="13" t="s">
        <v>23</v>
      </c>
      <c r="J45" s="38">
        <v>1000</v>
      </c>
      <c r="K45" s="193">
        <v>423</v>
      </c>
      <c r="L45" s="188">
        <v>0.19903999999999999</v>
      </c>
      <c r="M45" s="188">
        <v>0.19903999999999999</v>
      </c>
      <c r="N45" s="13" t="s">
        <v>23</v>
      </c>
      <c r="O45" s="50">
        <v>3019015946.6799998</v>
      </c>
      <c r="P45" s="24">
        <f t="shared" si="43"/>
        <v>4.6349237623634143E-4</v>
      </c>
      <c r="Q45" s="13" t="s">
        <v>23</v>
      </c>
      <c r="R45" s="38">
        <v>1000</v>
      </c>
      <c r="S45" s="13" t="s">
        <v>23</v>
      </c>
      <c r="T45" s="38">
        <v>1000</v>
      </c>
      <c r="U45" s="25">
        <v>441</v>
      </c>
      <c r="V45" s="26">
        <v>0.20570242</v>
      </c>
      <c r="W45" s="26">
        <v>0.20570242</v>
      </c>
      <c r="X45" s="27">
        <f t="shared" si="27"/>
        <v>3.8302816579362874E-2</v>
      </c>
      <c r="Y45" s="27">
        <f t="shared" si="28"/>
        <v>0</v>
      </c>
      <c r="Z45" s="27">
        <f t="shared" si="29"/>
        <v>4.2553191489361701E-2</v>
      </c>
      <c r="AA45" s="20">
        <f t="shared" si="30"/>
        <v>6.6624200000000022E-3</v>
      </c>
      <c r="AB45" s="21">
        <f t="shared" si="31"/>
        <v>6.6624200000000022E-3</v>
      </c>
    </row>
    <row r="46" spans="1:28">
      <c r="A46" s="230">
        <v>38</v>
      </c>
      <c r="B46" s="238" t="s">
        <v>87</v>
      </c>
      <c r="C46" s="12" t="s">
        <v>88</v>
      </c>
      <c r="D46" s="13" t="s">
        <v>23</v>
      </c>
      <c r="E46" s="51">
        <v>81779651476</v>
      </c>
      <c r="F46" s="24">
        <f t="shared" ref="F46:F55" si="44">(E46/$O$80)</f>
        <v>1.2555165543949583E-2</v>
      </c>
      <c r="G46" s="13" t="s">
        <v>23</v>
      </c>
      <c r="H46" s="55">
        <v>100</v>
      </c>
      <c r="I46" s="13" t="s">
        <v>23</v>
      </c>
      <c r="J46" s="55">
        <v>100</v>
      </c>
      <c r="K46" s="193">
        <v>5314</v>
      </c>
      <c r="L46" s="188">
        <v>0.16200000000000001</v>
      </c>
      <c r="M46" s="188">
        <v>0.16200000000000001</v>
      </c>
      <c r="N46" s="13" t="s">
        <v>23</v>
      </c>
      <c r="O46" s="51">
        <v>84744017036.369995</v>
      </c>
      <c r="P46" s="24">
        <f t="shared" si="43"/>
        <v>1.3010267756682179E-2</v>
      </c>
      <c r="Q46" s="13" t="s">
        <v>23</v>
      </c>
      <c r="R46" s="55">
        <v>100</v>
      </c>
      <c r="S46" s="13" t="s">
        <v>23</v>
      </c>
      <c r="T46" s="55">
        <v>100</v>
      </c>
      <c r="U46" s="25">
        <v>5314</v>
      </c>
      <c r="V46" s="52">
        <v>0.16750000000000001</v>
      </c>
      <c r="W46" s="52">
        <v>0.16750000000000001</v>
      </c>
      <c r="X46" s="27">
        <f t="shared" si="27"/>
        <v>3.6248204863528331E-2</v>
      </c>
      <c r="Y46" s="27">
        <f t="shared" si="28"/>
        <v>0</v>
      </c>
      <c r="Z46" s="27">
        <f t="shared" si="29"/>
        <v>0</v>
      </c>
      <c r="AA46" s="20">
        <f t="shared" si="30"/>
        <v>5.5000000000000049E-3</v>
      </c>
      <c r="AB46" s="21">
        <f t="shared" si="31"/>
        <v>5.5000000000000049E-3</v>
      </c>
    </row>
    <row r="47" spans="1:28">
      <c r="A47" s="230">
        <v>39</v>
      </c>
      <c r="B47" s="238" t="s">
        <v>89</v>
      </c>
      <c r="C47" s="12" t="s">
        <v>88</v>
      </c>
      <c r="D47" s="13" t="s">
        <v>23</v>
      </c>
      <c r="E47" s="51">
        <v>9062550800</v>
      </c>
      <c r="F47" s="24">
        <f t="shared" si="44"/>
        <v>1.3913219669057218E-3</v>
      </c>
      <c r="G47" s="13" t="s">
        <v>23</v>
      </c>
      <c r="H47" s="55">
        <v>1000000</v>
      </c>
      <c r="I47" s="13" t="s">
        <v>23</v>
      </c>
      <c r="J47" s="55">
        <v>1000000</v>
      </c>
      <c r="K47" s="193">
        <v>49</v>
      </c>
      <c r="L47" s="188">
        <v>0.16120000000000001</v>
      </c>
      <c r="M47" s="188">
        <v>0.16120000000000001</v>
      </c>
      <c r="N47" s="13" t="s">
        <v>23</v>
      </c>
      <c r="O47" s="51">
        <v>9371903347.1100006</v>
      </c>
      <c r="P47" s="24">
        <f t="shared" si="43"/>
        <v>1.4388151069510589E-3</v>
      </c>
      <c r="Q47" s="13" t="s">
        <v>23</v>
      </c>
      <c r="R47" s="55">
        <v>1000000</v>
      </c>
      <c r="S47" s="13" t="s">
        <v>23</v>
      </c>
      <c r="T47" s="55">
        <v>1000000</v>
      </c>
      <c r="U47" s="25">
        <v>49</v>
      </c>
      <c r="V47" s="52">
        <v>0.1638</v>
      </c>
      <c r="W47" s="52">
        <v>0.1638</v>
      </c>
      <c r="X47" s="27">
        <f t="shared" si="27"/>
        <v>3.4135262128406563E-2</v>
      </c>
      <c r="Y47" s="27">
        <f t="shared" si="28"/>
        <v>0</v>
      </c>
      <c r="Z47" s="27">
        <f t="shared" si="29"/>
        <v>0</v>
      </c>
      <c r="AA47" s="20">
        <f t="shared" si="30"/>
        <v>2.5999999999999912E-3</v>
      </c>
      <c r="AB47" s="21">
        <f t="shared" si="31"/>
        <v>2.5999999999999912E-3</v>
      </c>
    </row>
    <row r="48" spans="1:28">
      <c r="A48" s="230">
        <v>40</v>
      </c>
      <c r="B48" s="238" t="s">
        <v>90</v>
      </c>
      <c r="C48" s="12" t="s">
        <v>91</v>
      </c>
      <c r="D48" s="13" t="s">
        <v>23</v>
      </c>
      <c r="E48" s="51">
        <v>10180972885.17</v>
      </c>
      <c r="F48" s="24">
        <f t="shared" si="44"/>
        <v>1.5630269592098226E-3</v>
      </c>
      <c r="G48" s="13" t="s">
        <v>23</v>
      </c>
      <c r="H48" s="38">
        <v>1</v>
      </c>
      <c r="I48" s="13" t="s">
        <v>23</v>
      </c>
      <c r="J48" s="38">
        <v>1</v>
      </c>
      <c r="K48" s="193">
        <v>1382</v>
      </c>
      <c r="L48" s="188">
        <v>0.1772</v>
      </c>
      <c r="M48" s="188">
        <v>0.1772</v>
      </c>
      <c r="N48" s="13" t="s">
        <v>23</v>
      </c>
      <c r="O48" s="50">
        <v>10257752899.85</v>
      </c>
      <c r="P48" s="24">
        <f t="shared" si="43"/>
        <v>1.5748145589045608E-3</v>
      </c>
      <c r="Q48" s="13" t="s">
        <v>23</v>
      </c>
      <c r="R48" s="38">
        <v>1</v>
      </c>
      <c r="S48" s="13" t="s">
        <v>23</v>
      </c>
      <c r="T48" s="38">
        <v>1</v>
      </c>
      <c r="U48" s="25">
        <v>1384</v>
      </c>
      <c r="V48" s="26">
        <v>0.19339999999999999</v>
      </c>
      <c r="W48" s="26">
        <v>0.19339999999999999</v>
      </c>
      <c r="X48" s="27">
        <f t="shared" si="27"/>
        <v>7.5415203975094615E-3</v>
      </c>
      <c r="Y48" s="27">
        <f t="shared" si="28"/>
        <v>0</v>
      </c>
      <c r="Z48" s="27">
        <f t="shared" si="29"/>
        <v>1.4471780028943559E-3</v>
      </c>
      <c r="AA48" s="20">
        <f t="shared" si="30"/>
        <v>1.6199999999999992E-2</v>
      </c>
      <c r="AB48" s="21">
        <f t="shared" si="31"/>
        <v>1.6199999999999992E-2</v>
      </c>
    </row>
    <row r="49" spans="1:28">
      <c r="A49" s="230">
        <v>41</v>
      </c>
      <c r="B49" s="238" t="s">
        <v>92</v>
      </c>
      <c r="C49" s="12" t="s">
        <v>37</v>
      </c>
      <c r="D49" s="13" t="s">
        <v>23</v>
      </c>
      <c r="E49" s="51">
        <v>77170099853.339996</v>
      </c>
      <c r="F49" s="24">
        <f t="shared" si="44"/>
        <v>1.1847487256486326E-2</v>
      </c>
      <c r="G49" s="13" t="s">
        <v>23</v>
      </c>
      <c r="H49" s="38">
        <v>1</v>
      </c>
      <c r="I49" s="13" t="s">
        <v>23</v>
      </c>
      <c r="J49" s="38">
        <v>1</v>
      </c>
      <c r="K49" s="193">
        <v>4593</v>
      </c>
      <c r="L49" s="188">
        <v>0.16900000000000001</v>
      </c>
      <c r="M49" s="188">
        <v>0.16900000000000001</v>
      </c>
      <c r="N49" s="13" t="s">
        <v>23</v>
      </c>
      <c r="O49" s="51">
        <v>77965689702.520004</v>
      </c>
      <c r="P49" s="24">
        <f t="shared" si="43"/>
        <v>1.1969629648649397E-2</v>
      </c>
      <c r="Q49" s="13" t="s">
        <v>23</v>
      </c>
      <c r="R49" s="38">
        <v>1</v>
      </c>
      <c r="S49" s="13" t="s">
        <v>23</v>
      </c>
      <c r="T49" s="38">
        <v>1</v>
      </c>
      <c r="U49" s="25">
        <v>4663</v>
      </c>
      <c r="V49" s="52">
        <v>0.1699</v>
      </c>
      <c r="W49" s="52">
        <v>0.1699</v>
      </c>
      <c r="X49" s="27">
        <f>((O49-E49)/E49)</f>
        <v>1.0309560965866419E-2</v>
      </c>
      <c r="Y49" s="27">
        <f>((T49-J49)/J49)</f>
        <v>0</v>
      </c>
      <c r="Z49" s="27">
        <f>((U49-K49)/K49)</f>
        <v>1.52405834966253E-2</v>
      </c>
      <c r="AA49" s="20">
        <f>V49-L49</f>
        <v>8.9999999999998415E-4</v>
      </c>
      <c r="AB49" s="21">
        <f>W49-M49</f>
        <v>8.9999999999998415E-4</v>
      </c>
    </row>
    <row r="50" spans="1:28">
      <c r="A50" s="230">
        <v>42</v>
      </c>
      <c r="B50" s="238" t="s">
        <v>93</v>
      </c>
      <c r="C50" s="12" t="s">
        <v>39</v>
      </c>
      <c r="D50" s="13" t="s">
        <v>23</v>
      </c>
      <c r="E50" s="51">
        <v>750278307706.15002</v>
      </c>
      <c r="F50" s="24">
        <f t="shared" si="44"/>
        <v>0.11518596848079649</v>
      </c>
      <c r="G50" s="13" t="s">
        <v>23</v>
      </c>
      <c r="H50" s="38">
        <v>100</v>
      </c>
      <c r="I50" s="13" t="s">
        <v>23</v>
      </c>
      <c r="J50" s="38">
        <v>100</v>
      </c>
      <c r="K50" s="193">
        <v>45459</v>
      </c>
      <c r="L50" s="188">
        <v>0.16109999999999999</v>
      </c>
      <c r="M50" s="188">
        <v>0.16109999999999999</v>
      </c>
      <c r="N50" s="13" t="s">
        <v>23</v>
      </c>
      <c r="O50" s="51">
        <v>750422035634.56006</v>
      </c>
      <c r="P50" s="24">
        <f t="shared" si="43"/>
        <v>0.11520803421355406</v>
      </c>
      <c r="Q50" s="13" t="s">
        <v>23</v>
      </c>
      <c r="R50" s="38">
        <v>100</v>
      </c>
      <c r="S50" s="13" t="s">
        <v>23</v>
      </c>
      <c r="T50" s="38">
        <v>100</v>
      </c>
      <c r="U50" s="25">
        <v>45776</v>
      </c>
      <c r="V50" s="52">
        <v>0.16270000000000001</v>
      </c>
      <c r="W50" s="52">
        <v>0.16270000000000001</v>
      </c>
      <c r="X50" s="27">
        <f t="shared" si="27"/>
        <v>1.9156615209822364E-4</v>
      </c>
      <c r="Y50" s="27">
        <f t="shared" si="28"/>
        <v>0</v>
      </c>
      <c r="Z50" s="27">
        <f t="shared" si="29"/>
        <v>6.9733166149717326E-3</v>
      </c>
      <c r="AA50" s="20">
        <f t="shared" si="30"/>
        <v>1.6000000000000181E-3</v>
      </c>
      <c r="AB50" s="21">
        <f t="shared" si="31"/>
        <v>1.6000000000000181E-3</v>
      </c>
    </row>
    <row r="51" spans="1:28">
      <c r="A51" s="230">
        <v>43</v>
      </c>
      <c r="B51" s="238" t="s">
        <v>94</v>
      </c>
      <c r="C51" s="12" t="s">
        <v>95</v>
      </c>
      <c r="D51" s="13" t="s">
        <v>23</v>
      </c>
      <c r="E51" s="56">
        <v>15207538582.620001</v>
      </c>
      <c r="F51" s="24">
        <f t="shared" si="44"/>
        <v>2.334727049757946E-3</v>
      </c>
      <c r="G51" s="13" t="s">
        <v>23</v>
      </c>
      <c r="H51" s="38">
        <v>1</v>
      </c>
      <c r="I51" s="13" t="s">
        <v>23</v>
      </c>
      <c r="J51" s="38">
        <v>1</v>
      </c>
      <c r="K51" s="258">
        <v>2936</v>
      </c>
      <c r="L51" s="259">
        <v>0.1799</v>
      </c>
      <c r="M51" s="259">
        <v>0.1799</v>
      </c>
      <c r="N51" s="13" t="s">
        <v>23</v>
      </c>
      <c r="O51" s="56">
        <v>14445318613.23</v>
      </c>
      <c r="P51" s="24">
        <f t="shared" si="43"/>
        <v>2.2177077457639187E-3</v>
      </c>
      <c r="Q51" s="13" t="s">
        <v>23</v>
      </c>
      <c r="R51" s="38">
        <v>1</v>
      </c>
      <c r="S51" s="13" t="s">
        <v>23</v>
      </c>
      <c r="T51" s="38">
        <v>1</v>
      </c>
      <c r="U51" s="57">
        <v>2984</v>
      </c>
      <c r="V51" s="58">
        <v>0.18090000000000001</v>
      </c>
      <c r="W51" s="58">
        <v>0.18090000000000001</v>
      </c>
      <c r="X51" s="27">
        <f t="shared" si="27"/>
        <v>-5.0121192542040144E-2</v>
      </c>
      <c r="Y51" s="27">
        <f t="shared" si="28"/>
        <v>0</v>
      </c>
      <c r="Z51" s="27">
        <f t="shared" si="29"/>
        <v>1.6348773841961851E-2</v>
      </c>
      <c r="AA51" s="20">
        <f t="shared" si="30"/>
        <v>1.0000000000000009E-3</v>
      </c>
      <c r="AB51" s="21">
        <f t="shared" si="31"/>
        <v>1.0000000000000009E-3</v>
      </c>
    </row>
    <row r="52" spans="1:28">
      <c r="A52" s="230">
        <v>44</v>
      </c>
      <c r="B52" s="238" t="s">
        <v>96</v>
      </c>
      <c r="C52" s="12" t="s">
        <v>97</v>
      </c>
      <c r="D52" s="13" t="s">
        <v>23</v>
      </c>
      <c r="E52" s="51">
        <v>7807620274.1199999</v>
      </c>
      <c r="F52" s="24">
        <f t="shared" si="44"/>
        <v>1.1986596087981795E-3</v>
      </c>
      <c r="G52" s="13" t="s">
        <v>23</v>
      </c>
      <c r="H52" s="38">
        <v>1</v>
      </c>
      <c r="I52" s="13" t="s">
        <v>23</v>
      </c>
      <c r="J52" s="38">
        <v>1</v>
      </c>
      <c r="K52" s="258">
        <v>1121</v>
      </c>
      <c r="L52" s="259">
        <v>0.14807139999999999</v>
      </c>
      <c r="M52" s="259">
        <v>0.14807139999999999</v>
      </c>
      <c r="N52" s="13" t="s">
        <v>23</v>
      </c>
      <c r="O52" s="50">
        <v>7658364726.75</v>
      </c>
      <c r="P52" s="24">
        <f t="shared" si="43"/>
        <v>1.1757452520876584E-3</v>
      </c>
      <c r="Q52" s="13" t="s">
        <v>23</v>
      </c>
      <c r="R52" s="38">
        <v>1</v>
      </c>
      <c r="S52" s="13" t="s">
        <v>23</v>
      </c>
      <c r="T52" s="38">
        <v>1</v>
      </c>
      <c r="U52" s="57">
        <v>1132</v>
      </c>
      <c r="V52" s="58">
        <v>0.15590300000000001</v>
      </c>
      <c r="W52" s="58">
        <v>0.15590300000000001</v>
      </c>
      <c r="X52" s="27">
        <f t="shared" si="27"/>
        <v>-1.9116650417123744E-2</v>
      </c>
      <c r="Y52" s="27">
        <f t="shared" si="28"/>
        <v>0</v>
      </c>
      <c r="Z52" s="27">
        <f t="shared" si="29"/>
        <v>9.8126672613737739E-3</v>
      </c>
      <c r="AA52" s="20">
        <f t="shared" si="30"/>
        <v>7.8316000000000219E-3</v>
      </c>
      <c r="AB52" s="21">
        <f t="shared" si="31"/>
        <v>7.8316000000000219E-3</v>
      </c>
    </row>
    <row r="53" spans="1:28">
      <c r="A53" s="230">
        <v>45</v>
      </c>
      <c r="B53" s="238" t="s">
        <v>98</v>
      </c>
      <c r="C53" s="12" t="s">
        <v>99</v>
      </c>
      <c r="D53" s="13" t="s">
        <v>23</v>
      </c>
      <c r="E53" s="51">
        <v>63279332</v>
      </c>
      <c r="F53" s="24">
        <f t="shared" si="44"/>
        <v>9.7149165401335112E-6</v>
      </c>
      <c r="G53" s="13" t="s">
        <v>23</v>
      </c>
      <c r="H53" s="38">
        <v>1</v>
      </c>
      <c r="I53" s="13" t="s">
        <v>23</v>
      </c>
      <c r="J53" s="38">
        <v>1</v>
      </c>
      <c r="K53" s="258">
        <v>37</v>
      </c>
      <c r="L53" s="259">
        <v>0.105</v>
      </c>
      <c r="M53" s="259">
        <v>0.105</v>
      </c>
      <c r="N53" s="13" t="s">
        <v>23</v>
      </c>
      <c r="O53" s="50">
        <v>63479332</v>
      </c>
      <c r="P53" s="24">
        <f t="shared" si="43"/>
        <v>9.7456214045278867E-6</v>
      </c>
      <c r="Q53" s="13" t="s">
        <v>23</v>
      </c>
      <c r="R53" s="38">
        <v>1</v>
      </c>
      <c r="S53" s="13" t="s">
        <v>23</v>
      </c>
      <c r="T53" s="38">
        <v>1</v>
      </c>
      <c r="U53" s="57">
        <v>38</v>
      </c>
      <c r="V53" s="58">
        <v>0.105</v>
      </c>
      <c r="W53" s="58">
        <v>0.105</v>
      </c>
      <c r="X53" s="27">
        <f t="shared" si="27"/>
        <v>3.1605896219005598E-3</v>
      </c>
      <c r="Y53" s="27">
        <f t="shared" si="28"/>
        <v>0</v>
      </c>
      <c r="Z53" s="27">
        <f t="shared" si="29"/>
        <v>2.7027027027027029E-2</v>
      </c>
      <c r="AA53" s="20">
        <f t="shared" si="30"/>
        <v>0</v>
      </c>
      <c r="AB53" s="21">
        <f t="shared" si="31"/>
        <v>0</v>
      </c>
    </row>
    <row r="54" spans="1:28">
      <c r="A54" s="230">
        <v>46</v>
      </c>
      <c r="B54" s="238" t="s">
        <v>100</v>
      </c>
      <c r="C54" s="12" t="s">
        <v>101</v>
      </c>
      <c r="D54" s="13" t="s">
        <v>23</v>
      </c>
      <c r="E54" s="190">
        <v>2304196913.1199999</v>
      </c>
      <c r="F54" s="24">
        <f t="shared" si="44"/>
        <v>3.5375026877644766E-4</v>
      </c>
      <c r="G54" s="13" t="s">
        <v>23</v>
      </c>
      <c r="H54" s="38">
        <v>10</v>
      </c>
      <c r="I54" s="13" t="s">
        <v>23</v>
      </c>
      <c r="J54" s="38">
        <v>10</v>
      </c>
      <c r="K54" s="193">
        <v>597</v>
      </c>
      <c r="L54" s="188">
        <v>0.1651</v>
      </c>
      <c r="M54" s="188">
        <v>0.1651</v>
      </c>
      <c r="N54" s="13" t="s">
        <v>23</v>
      </c>
      <c r="O54" s="190">
        <v>2254245553.1399999</v>
      </c>
      <c r="P54" s="24">
        <f t="shared" si="43"/>
        <v>3.4608152010394487E-4</v>
      </c>
      <c r="Q54" s="13" t="s">
        <v>23</v>
      </c>
      <c r="R54" s="38">
        <v>10</v>
      </c>
      <c r="S54" s="13" t="s">
        <v>23</v>
      </c>
      <c r="T54" s="38">
        <v>10</v>
      </c>
      <c r="U54" s="25">
        <v>596</v>
      </c>
      <c r="V54" s="26">
        <v>0.16750000000000001</v>
      </c>
      <c r="W54" s="26">
        <v>0.16750000000000001</v>
      </c>
      <c r="X54" s="27">
        <f t="shared" si="27"/>
        <v>-2.1678425005944191E-2</v>
      </c>
      <c r="Y54" s="27">
        <f t="shared" si="28"/>
        <v>0</v>
      </c>
      <c r="Z54" s="27">
        <f t="shared" si="29"/>
        <v>-1.6750418760469012E-3</v>
      </c>
      <c r="AA54" s="20">
        <f t="shared" si="30"/>
        <v>2.4000000000000132E-3</v>
      </c>
      <c r="AB54" s="21">
        <f t="shared" si="31"/>
        <v>2.4000000000000132E-3</v>
      </c>
    </row>
    <row r="55" spans="1:28">
      <c r="A55" s="230">
        <v>47</v>
      </c>
      <c r="B55" s="238" t="s">
        <v>102</v>
      </c>
      <c r="C55" s="12" t="s">
        <v>103</v>
      </c>
      <c r="D55" s="13" t="s">
        <v>23</v>
      </c>
      <c r="E55" s="51">
        <v>15785308391.860001</v>
      </c>
      <c r="F55" s="24">
        <f t="shared" si="44"/>
        <v>2.4234287679773393E-3</v>
      </c>
      <c r="G55" s="13" t="s">
        <v>23</v>
      </c>
      <c r="H55" s="38">
        <v>100</v>
      </c>
      <c r="I55" s="13" t="s">
        <v>23</v>
      </c>
      <c r="J55" s="38">
        <v>100</v>
      </c>
      <c r="K55" s="193">
        <v>1164</v>
      </c>
      <c r="L55" s="188">
        <v>0.1918</v>
      </c>
      <c r="M55" s="188">
        <v>0.1918</v>
      </c>
      <c r="N55" s="13" t="s">
        <v>23</v>
      </c>
      <c r="O55" s="50">
        <v>15804006136.26</v>
      </c>
      <c r="P55" s="24">
        <f t="shared" si="43"/>
        <v>2.426299326508753E-3</v>
      </c>
      <c r="Q55" s="13" t="s">
        <v>23</v>
      </c>
      <c r="R55" s="38">
        <v>100</v>
      </c>
      <c r="S55" s="13" t="s">
        <v>23</v>
      </c>
      <c r="T55" s="38">
        <v>100</v>
      </c>
      <c r="U55" s="25">
        <v>1169</v>
      </c>
      <c r="V55" s="26">
        <v>0.1968</v>
      </c>
      <c r="W55" s="26">
        <v>0.1968</v>
      </c>
      <c r="X55" s="27">
        <f t="shared" si="27"/>
        <v>1.1845029527355621E-3</v>
      </c>
      <c r="Y55" s="27">
        <f t="shared" si="28"/>
        <v>0</v>
      </c>
      <c r="Z55" s="27">
        <f t="shared" si="29"/>
        <v>4.2955326460481103E-3</v>
      </c>
      <c r="AA55" s="20">
        <f t="shared" si="30"/>
        <v>5.0000000000000044E-3</v>
      </c>
      <c r="AB55" s="21">
        <f t="shared" si="31"/>
        <v>5.0000000000000044E-3</v>
      </c>
    </row>
    <row r="56" spans="1:28">
      <c r="A56" s="230">
        <v>48</v>
      </c>
      <c r="B56" s="238" t="s">
        <v>104</v>
      </c>
      <c r="C56" s="35" t="s">
        <v>105</v>
      </c>
      <c r="D56" s="13" t="s">
        <v>23</v>
      </c>
      <c r="E56" s="59">
        <v>230111645.18000001</v>
      </c>
      <c r="F56" s="24">
        <v>0</v>
      </c>
      <c r="G56" s="13" t="s">
        <v>23</v>
      </c>
      <c r="H56" s="23">
        <v>1.01</v>
      </c>
      <c r="I56" s="13" t="s">
        <v>23</v>
      </c>
      <c r="J56" s="23">
        <v>1.01</v>
      </c>
      <c r="K56" s="193">
        <v>167</v>
      </c>
      <c r="L56" s="188">
        <v>0.16009999999999999</v>
      </c>
      <c r="M56" s="188">
        <v>0.16009999999999999</v>
      </c>
      <c r="N56" s="13" t="s">
        <v>23</v>
      </c>
      <c r="O56" s="59">
        <v>174567818.81</v>
      </c>
      <c r="P56" s="60">
        <f>(O56/$O$208)</f>
        <v>9.4781263552461506E-4</v>
      </c>
      <c r="Q56" s="13" t="s">
        <v>23</v>
      </c>
      <c r="R56" s="23">
        <v>1.01</v>
      </c>
      <c r="S56" s="13" t="s">
        <v>23</v>
      </c>
      <c r="T56" s="23">
        <v>1.01</v>
      </c>
      <c r="U56" s="25">
        <v>161</v>
      </c>
      <c r="V56" s="26">
        <v>0.17100000000000001</v>
      </c>
      <c r="W56" s="52">
        <v>0.17100000000000001</v>
      </c>
      <c r="X56" s="20">
        <f t="shared" si="27"/>
        <v>-0.24137772917381914</v>
      </c>
      <c r="Y56" s="20">
        <f t="shared" si="28"/>
        <v>0</v>
      </c>
      <c r="Z56" s="20">
        <f t="shared" si="29"/>
        <v>-3.5928143712574849E-2</v>
      </c>
      <c r="AA56" s="20">
        <f t="shared" si="30"/>
        <v>1.0900000000000021E-2</v>
      </c>
      <c r="AB56" s="21">
        <f t="shared" si="31"/>
        <v>1.0900000000000021E-2</v>
      </c>
    </row>
    <row r="57" spans="1:28">
      <c r="A57" s="230">
        <v>49</v>
      </c>
      <c r="B57" s="238" t="s">
        <v>106</v>
      </c>
      <c r="C57" s="12" t="s">
        <v>45</v>
      </c>
      <c r="D57" s="13" t="s">
        <v>23</v>
      </c>
      <c r="E57" s="51">
        <v>6848407180.2799997</v>
      </c>
      <c r="F57" s="24">
        <f t="shared" ref="F57:F79" si="45">(E57/$O$80)</f>
        <v>1.0513970689398438E-3</v>
      </c>
      <c r="G57" s="13" t="s">
        <v>23</v>
      </c>
      <c r="H57" s="38">
        <v>100</v>
      </c>
      <c r="I57" s="13" t="s">
        <v>23</v>
      </c>
      <c r="J57" s="38">
        <v>100</v>
      </c>
      <c r="K57" s="193">
        <v>27764</v>
      </c>
      <c r="L57" s="188">
        <v>0.12859999999999999</v>
      </c>
      <c r="M57" s="188">
        <v>0.12859999999999999</v>
      </c>
      <c r="N57" s="13" t="s">
        <v>23</v>
      </c>
      <c r="O57" s="50">
        <v>7088113674.9499998</v>
      </c>
      <c r="P57" s="24">
        <f t="shared" ref="P57:P73" si="46">(O57/$O$80)</f>
        <v>1.0881978460063118E-3</v>
      </c>
      <c r="Q57" s="13" t="s">
        <v>23</v>
      </c>
      <c r="R57" s="38">
        <v>100</v>
      </c>
      <c r="S57" s="13" t="s">
        <v>23</v>
      </c>
      <c r="T57" s="38">
        <v>100</v>
      </c>
      <c r="U57" s="25">
        <v>28214</v>
      </c>
      <c r="V57" s="26">
        <v>0.15923071999999999</v>
      </c>
      <c r="W57" s="26">
        <v>0.15923071999999999</v>
      </c>
      <c r="X57" s="27">
        <f t="shared" ref="X57" si="47">((O57-E57)/E57)</f>
        <v>3.5001787767560806E-2</v>
      </c>
      <c r="Y57" s="27">
        <f t="shared" ref="Y57" si="48">((T57-J57)/J57)</f>
        <v>0</v>
      </c>
      <c r="Z57" s="27">
        <f t="shared" ref="Z57" si="49">((U57-K57)/K57)</f>
        <v>1.6208039187436969E-2</v>
      </c>
      <c r="AA57" s="20">
        <f t="shared" ref="AA57" si="50">V57-L57</f>
        <v>3.063072E-2</v>
      </c>
      <c r="AB57" s="21">
        <f t="shared" ref="AB57" si="51">W57-M57</f>
        <v>3.063072E-2</v>
      </c>
    </row>
    <row r="58" spans="1:28">
      <c r="A58" s="230">
        <v>50</v>
      </c>
      <c r="B58" s="238" t="s">
        <v>107</v>
      </c>
      <c r="C58" s="12" t="s">
        <v>45</v>
      </c>
      <c r="D58" s="13" t="s">
        <v>23</v>
      </c>
      <c r="E58" s="51">
        <v>631030852479.14001</v>
      </c>
      <c r="F58" s="24">
        <f t="shared" si="45"/>
        <v>9.6878583770197618E-2</v>
      </c>
      <c r="G58" s="13" t="s">
        <v>23</v>
      </c>
      <c r="H58" s="38">
        <v>100</v>
      </c>
      <c r="I58" s="13" t="s">
        <v>23</v>
      </c>
      <c r="J58" s="38">
        <v>100</v>
      </c>
      <c r="K58" s="193">
        <v>69629</v>
      </c>
      <c r="L58" s="188">
        <v>0.18018527000000001</v>
      </c>
      <c r="M58" s="188">
        <v>0.18018527000000001</v>
      </c>
      <c r="N58" s="13" t="s">
        <v>23</v>
      </c>
      <c r="O58" s="50">
        <v>631030852479.14001</v>
      </c>
      <c r="P58" s="24">
        <f t="shared" si="46"/>
        <v>9.6878583770197618E-2</v>
      </c>
      <c r="Q58" s="13" t="s">
        <v>23</v>
      </c>
      <c r="R58" s="38">
        <v>100</v>
      </c>
      <c r="S58" s="13" t="s">
        <v>23</v>
      </c>
      <c r="T58" s="38">
        <v>100</v>
      </c>
      <c r="U58" s="25">
        <v>72351</v>
      </c>
      <c r="V58" s="26">
        <v>0.17917195</v>
      </c>
      <c r="W58" s="26">
        <v>0.17917195</v>
      </c>
      <c r="X58" s="27">
        <f t="shared" si="27"/>
        <v>0</v>
      </c>
      <c r="Y58" s="27">
        <f t="shared" si="28"/>
        <v>0</v>
      </c>
      <c r="Z58" s="27">
        <f t="shared" si="29"/>
        <v>3.9092906691177529E-2</v>
      </c>
      <c r="AA58" s="20">
        <f t="shared" si="30"/>
        <v>-1.013320000000012E-3</v>
      </c>
      <c r="AB58" s="21">
        <f t="shared" si="31"/>
        <v>-1.013320000000012E-3</v>
      </c>
    </row>
    <row r="59" spans="1:28">
      <c r="A59" s="230">
        <v>51</v>
      </c>
      <c r="B59" s="238" t="s">
        <v>108</v>
      </c>
      <c r="C59" s="12" t="s">
        <v>109</v>
      </c>
      <c r="D59" s="13" t="s">
        <v>23</v>
      </c>
      <c r="E59" s="51">
        <v>7198314283.8779993</v>
      </c>
      <c r="F59" s="24">
        <f t="shared" si="45"/>
        <v>1.1051163197728713E-3</v>
      </c>
      <c r="G59" s="13" t="s">
        <v>23</v>
      </c>
      <c r="H59" s="38">
        <v>100</v>
      </c>
      <c r="I59" s="13" t="s">
        <v>23</v>
      </c>
      <c r="J59" s="38">
        <v>100</v>
      </c>
      <c r="K59" s="193">
        <v>1198</v>
      </c>
      <c r="L59" s="188">
        <v>0.16869999999999999</v>
      </c>
      <c r="M59" s="188">
        <v>0.16869999999999999</v>
      </c>
      <c r="N59" s="13" t="s">
        <v>23</v>
      </c>
      <c r="O59" s="50">
        <v>7340611782.6739998</v>
      </c>
      <c r="P59" s="24">
        <f t="shared" si="46"/>
        <v>1.1269624467938218E-3</v>
      </c>
      <c r="Q59" s="13" t="s">
        <v>23</v>
      </c>
      <c r="R59" s="38">
        <v>100</v>
      </c>
      <c r="S59" s="13" t="s">
        <v>23</v>
      </c>
      <c r="T59" s="38">
        <v>100</v>
      </c>
      <c r="U59" s="25">
        <v>1196</v>
      </c>
      <c r="V59" s="26">
        <v>0.16800000000000001</v>
      </c>
      <c r="W59" s="26">
        <v>0.16800000000000001</v>
      </c>
      <c r="X59" s="27">
        <f t="shared" si="27"/>
        <v>1.9768169766455311E-2</v>
      </c>
      <c r="Y59" s="27">
        <f t="shared" si="28"/>
        <v>0</v>
      </c>
      <c r="Z59" s="27">
        <f t="shared" si="29"/>
        <v>-1.6694490818030051E-3</v>
      </c>
      <c r="AA59" s="20">
        <f t="shared" si="30"/>
        <v>-6.9999999999997842E-4</v>
      </c>
      <c r="AB59" s="21">
        <f t="shared" si="31"/>
        <v>-6.9999999999997842E-4</v>
      </c>
    </row>
    <row r="60" spans="1:28">
      <c r="A60" s="230">
        <v>52</v>
      </c>
      <c r="B60" s="238" t="s">
        <v>110</v>
      </c>
      <c r="C60" s="12" t="s">
        <v>49</v>
      </c>
      <c r="D60" s="13" t="s">
        <v>23</v>
      </c>
      <c r="E60" s="56">
        <v>134484818019.92999</v>
      </c>
      <c r="F60" s="24">
        <f t="shared" si="45"/>
        <v>2.0646690502021468E-2</v>
      </c>
      <c r="G60" s="13" t="s">
        <v>23</v>
      </c>
      <c r="H60" s="38">
        <v>10</v>
      </c>
      <c r="I60" s="13" t="s">
        <v>23</v>
      </c>
      <c r="J60" s="38">
        <v>10</v>
      </c>
      <c r="K60" s="193">
        <v>12542</v>
      </c>
      <c r="L60" s="188">
        <v>0.1862</v>
      </c>
      <c r="M60" s="188">
        <v>0.1862</v>
      </c>
      <c r="N60" s="13" t="s">
        <v>23</v>
      </c>
      <c r="O60" s="56">
        <v>135551225918.14999</v>
      </c>
      <c r="P60" s="24">
        <f t="shared" si="46"/>
        <v>2.0810410051541151E-2</v>
      </c>
      <c r="Q60" s="13" t="s">
        <v>23</v>
      </c>
      <c r="R60" s="38">
        <v>10</v>
      </c>
      <c r="S60" s="13" t="s">
        <v>23</v>
      </c>
      <c r="T60" s="38">
        <v>10</v>
      </c>
      <c r="U60" s="25">
        <v>12526</v>
      </c>
      <c r="V60" s="26">
        <v>0.1804</v>
      </c>
      <c r="W60" s="26">
        <v>0.1804</v>
      </c>
      <c r="X60" s="27">
        <f t="shared" si="27"/>
        <v>7.9295783265436303E-3</v>
      </c>
      <c r="Y60" s="27">
        <f t="shared" si="28"/>
        <v>0</v>
      </c>
      <c r="Z60" s="27">
        <f t="shared" si="29"/>
        <v>-1.2757136022962844E-3</v>
      </c>
      <c r="AA60" s="20">
        <f t="shared" si="30"/>
        <v>-5.7999999999999996E-3</v>
      </c>
      <c r="AB60" s="21">
        <f t="shared" si="31"/>
        <v>-5.7999999999999996E-3</v>
      </c>
    </row>
    <row r="61" spans="1:28">
      <c r="A61" s="230">
        <v>53</v>
      </c>
      <c r="B61" s="238" t="s">
        <v>111</v>
      </c>
      <c r="C61" s="12" t="s">
        <v>112</v>
      </c>
      <c r="D61" s="13" t="s">
        <v>23</v>
      </c>
      <c r="E61" s="56">
        <v>970785866.69000006</v>
      </c>
      <c r="F61" s="24">
        <f t="shared" si="45"/>
        <v>1.4903924196346647E-4</v>
      </c>
      <c r="G61" s="13" t="s">
        <v>23</v>
      </c>
      <c r="H61" s="38">
        <v>1</v>
      </c>
      <c r="I61" s="13" t="s">
        <v>23</v>
      </c>
      <c r="J61" s="38">
        <v>1</v>
      </c>
      <c r="K61" s="193">
        <v>408</v>
      </c>
      <c r="L61" s="188">
        <v>0.20397435</v>
      </c>
      <c r="M61" s="188">
        <v>0.20397435</v>
      </c>
      <c r="N61" s="13" t="s">
        <v>23</v>
      </c>
      <c r="O61" s="56">
        <v>832389796.33000004</v>
      </c>
      <c r="P61" s="24">
        <f t="shared" si="46"/>
        <v>1.2779207909787484E-4</v>
      </c>
      <c r="Q61" s="13" t="s">
        <v>23</v>
      </c>
      <c r="R61" s="38">
        <v>1</v>
      </c>
      <c r="S61" s="13" t="s">
        <v>23</v>
      </c>
      <c r="T61" s="38">
        <v>1</v>
      </c>
      <c r="U61" s="25">
        <v>417</v>
      </c>
      <c r="V61" s="26">
        <v>0.1905</v>
      </c>
      <c r="W61" s="26">
        <v>0.1905</v>
      </c>
      <c r="X61" s="27">
        <f t="shared" ref="X61" si="52">((O61-E61)/E61)</f>
        <v>-0.14256086239891033</v>
      </c>
      <c r="Y61" s="27">
        <f t="shared" ref="Y61" si="53">((T61-J61)/J61)</f>
        <v>0</v>
      </c>
      <c r="Z61" s="27">
        <f t="shared" ref="Z61" si="54">((U61-K61)/K61)</f>
        <v>2.2058823529411766E-2</v>
      </c>
      <c r="AA61" s="20">
        <f t="shared" ref="AA61" si="55">V61-L61</f>
        <v>-1.3474349999999996E-2</v>
      </c>
      <c r="AB61" s="21">
        <f t="shared" ref="AB61" si="56">W61-M61</f>
        <v>-1.3474349999999996E-2</v>
      </c>
    </row>
    <row r="62" spans="1:28">
      <c r="A62" s="230">
        <v>54</v>
      </c>
      <c r="B62" s="238" t="s">
        <v>113</v>
      </c>
      <c r="C62" s="12" t="s">
        <v>114</v>
      </c>
      <c r="D62" s="13" t="s">
        <v>23</v>
      </c>
      <c r="E62" s="51">
        <v>50412602399</v>
      </c>
      <c r="F62" s="24">
        <f t="shared" si="45"/>
        <v>7.7395606021444631E-3</v>
      </c>
      <c r="G62" s="13" t="s">
        <v>23</v>
      </c>
      <c r="H62" s="38">
        <v>100</v>
      </c>
      <c r="I62" s="13" t="s">
        <v>23</v>
      </c>
      <c r="J62" s="38">
        <v>100</v>
      </c>
      <c r="K62" s="193">
        <v>7439</v>
      </c>
      <c r="L62" s="188">
        <v>0.17660000000000001</v>
      </c>
      <c r="M62" s="188">
        <v>0.17660000000000001</v>
      </c>
      <c r="N62" s="13" t="s">
        <v>23</v>
      </c>
      <c r="O62" s="51">
        <v>49432263443</v>
      </c>
      <c r="P62" s="24">
        <f t="shared" si="46"/>
        <v>7.5890547286219428E-3</v>
      </c>
      <c r="Q62" s="13" t="s">
        <v>23</v>
      </c>
      <c r="R62" s="38">
        <v>100</v>
      </c>
      <c r="S62" s="13" t="s">
        <v>23</v>
      </c>
      <c r="T62" s="38">
        <v>100</v>
      </c>
      <c r="U62" s="25">
        <v>7487</v>
      </c>
      <c r="V62" s="52">
        <v>0.1739</v>
      </c>
      <c r="W62" s="52">
        <v>0.1739</v>
      </c>
      <c r="X62" s="27">
        <f t="shared" si="27"/>
        <v>-1.9446307259461105E-2</v>
      </c>
      <c r="Y62" s="27">
        <f t="shared" si="28"/>
        <v>0</v>
      </c>
      <c r="Z62" s="27">
        <f t="shared" si="29"/>
        <v>6.4524801720661383E-3</v>
      </c>
      <c r="AA62" s="20">
        <f t="shared" si="30"/>
        <v>-2.7000000000000079E-3</v>
      </c>
      <c r="AB62" s="21">
        <f t="shared" si="31"/>
        <v>-2.7000000000000079E-3</v>
      </c>
    </row>
    <row r="63" spans="1:28">
      <c r="A63" s="230">
        <v>55</v>
      </c>
      <c r="B63" s="238" t="s">
        <v>115</v>
      </c>
      <c r="C63" s="12" t="s">
        <v>116</v>
      </c>
      <c r="D63" s="13" t="s">
        <v>23</v>
      </c>
      <c r="E63" s="186">
        <v>296239747.64999998</v>
      </c>
      <c r="F63" s="24">
        <f t="shared" si="45"/>
        <v>4.5480006399087177E-5</v>
      </c>
      <c r="G63" s="13" t="s">
        <v>23</v>
      </c>
      <c r="H63" s="38">
        <v>1.01</v>
      </c>
      <c r="I63" s="13" t="s">
        <v>23</v>
      </c>
      <c r="J63" s="38">
        <v>1.01</v>
      </c>
      <c r="K63" s="193">
        <v>154</v>
      </c>
      <c r="L63" s="188">
        <v>0.15429999999999999</v>
      </c>
      <c r="M63" s="188">
        <v>0.15429999999999999</v>
      </c>
      <c r="N63" s="13" t="s">
        <v>23</v>
      </c>
      <c r="O63" s="186">
        <v>293432806.75999999</v>
      </c>
      <c r="P63" s="24">
        <f t="shared" si="46"/>
        <v>4.5049072702134787E-5</v>
      </c>
      <c r="Q63" s="13" t="s">
        <v>23</v>
      </c>
      <c r="R63" s="38">
        <v>1.01</v>
      </c>
      <c r="S63" s="13" t="s">
        <v>23</v>
      </c>
      <c r="T63" s="38">
        <v>1.01</v>
      </c>
      <c r="U63" s="25">
        <v>156</v>
      </c>
      <c r="V63" s="52">
        <v>0.1195</v>
      </c>
      <c r="W63" s="52">
        <v>0.1195</v>
      </c>
      <c r="X63" s="27">
        <f t="shared" si="27"/>
        <v>-9.4752338680639103E-3</v>
      </c>
      <c r="Y63" s="27">
        <f t="shared" si="28"/>
        <v>0</v>
      </c>
      <c r="Z63" s="27">
        <f t="shared" si="29"/>
        <v>1.2987012987012988E-2</v>
      </c>
      <c r="AA63" s="20">
        <f t="shared" si="30"/>
        <v>-3.4799999999999998E-2</v>
      </c>
      <c r="AB63" s="21">
        <f t="shared" si="31"/>
        <v>-3.4799999999999998E-2</v>
      </c>
    </row>
    <row r="64" spans="1:28">
      <c r="A64" s="230">
        <v>56</v>
      </c>
      <c r="B64" s="238" t="s">
        <v>117</v>
      </c>
      <c r="C64" s="12" t="s">
        <v>51</v>
      </c>
      <c r="D64" s="13" t="s">
        <v>23</v>
      </c>
      <c r="E64" s="56">
        <v>3370344306.1799998</v>
      </c>
      <c r="F64" s="24">
        <f t="shared" si="45"/>
        <v>5.1742982441807192E-4</v>
      </c>
      <c r="G64" s="13" t="s">
        <v>23</v>
      </c>
      <c r="H64" s="38">
        <v>10</v>
      </c>
      <c r="I64" s="13" t="s">
        <v>23</v>
      </c>
      <c r="J64" s="38">
        <v>10</v>
      </c>
      <c r="K64" s="193">
        <v>1097</v>
      </c>
      <c r="L64" s="188">
        <v>7.7000000000000002E-3</v>
      </c>
      <c r="M64" s="188">
        <v>7.7000000000000002E-3</v>
      </c>
      <c r="N64" s="13" t="s">
        <v>23</v>
      </c>
      <c r="O64" s="56">
        <v>3448365737.4499998</v>
      </c>
      <c r="P64" s="24">
        <f t="shared" si="46"/>
        <v>5.2940801175307441E-4</v>
      </c>
      <c r="Q64" s="13" t="s">
        <v>23</v>
      </c>
      <c r="R64" s="38">
        <v>10</v>
      </c>
      <c r="S64" s="13" t="s">
        <v>23</v>
      </c>
      <c r="T64" s="38">
        <v>10</v>
      </c>
      <c r="U64" s="25">
        <v>1095</v>
      </c>
      <c r="V64" s="26">
        <v>0</v>
      </c>
      <c r="W64" s="26">
        <v>0</v>
      </c>
      <c r="X64" s="27">
        <f t="shared" si="27"/>
        <v>2.314939489325667E-2</v>
      </c>
      <c r="Y64" s="27">
        <f t="shared" si="28"/>
        <v>0</v>
      </c>
      <c r="Z64" s="27">
        <f t="shared" si="29"/>
        <v>-1.8231540565177757E-3</v>
      </c>
      <c r="AA64" s="20">
        <f t="shared" si="30"/>
        <v>-7.7000000000000002E-3</v>
      </c>
      <c r="AB64" s="21">
        <f t="shared" si="31"/>
        <v>-7.7000000000000002E-3</v>
      </c>
    </row>
    <row r="65" spans="1:28" ht="15.6" customHeight="1">
      <c r="A65" s="230">
        <v>57</v>
      </c>
      <c r="B65" s="238" t="s">
        <v>118</v>
      </c>
      <c r="C65" s="12" t="s">
        <v>119</v>
      </c>
      <c r="D65" s="13" t="s">
        <v>23</v>
      </c>
      <c r="E65" s="56">
        <v>2349494999</v>
      </c>
      <c r="F65" s="24">
        <f t="shared" si="45"/>
        <v>3.6070462669779868E-4</v>
      </c>
      <c r="G65" s="13" t="s">
        <v>23</v>
      </c>
      <c r="H65" s="38">
        <v>1</v>
      </c>
      <c r="I65" s="13" t="s">
        <v>23</v>
      </c>
      <c r="J65" s="38">
        <v>1</v>
      </c>
      <c r="K65" s="193">
        <v>331</v>
      </c>
      <c r="L65" s="188">
        <v>0.18940000000000001</v>
      </c>
      <c r="M65" s="188">
        <v>0.18940000000000001</v>
      </c>
      <c r="N65" s="13" t="s">
        <v>23</v>
      </c>
      <c r="O65" s="56">
        <v>2343434999</v>
      </c>
      <c r="P65" s="24">
        <f t="shared" si="46"/>
        <v>3.5977426930664907E-4</v>
      </c>
      <c r="Q65" s="13" t="s">
        <v>23</v>
      </c>
      <c r="R65" s="38">
        <v>1</v>
      </c>
      <c r="S65" s="13" t="s">
        <v>23</v>
      </c>
      <c r="T65" s="38">
        <v>1</v>
      </c>
      <c r="U65" s="25">
        <v>335</v>
      </c>
      <c r="V65" s="26">
        <v>0.19040000000000001</v>
      </c>
      <c r="W65" s="26">
        <v>0.19040000000000001</v>
      </c>
      <c r="X65" s="27">
        <f t="shared" si="27"/>
        <v>-2.5792776756619093E-3</v>
      </c>
      <c r="Y65" s="27">
        <f t="shared" si="28"/>
        <v>0</v>
      </c>
      <c r="Z65" s="27">
        <f t="shared" si="29"/>
        <v>1.2084592145015106E-2</v>
      </c>
      <c r="AA65" s="20">
        <f t="shared" si="30"/>
        <v>1.0000000000000009E-3</v>
      </c>
      <c r="AB65" s="21">
        <f t="shared" si="31"/>
        <v>1.0000000000000009E-3</v>
      </c>
    </row>
    <row r="66" spans="1:28">
      <c r="A66" s="230">
        <v>58</v>
      </c>
      <c r="B66" s="238" t="s">
        <v>120</v>
      </c>
      <c r="C66" s="12" t="s">
        <v>121</v>
      </c>
      <c r="D66" s="13" t="s">
        <v>23</v>
      </c>
      <c r="E66" s="56">
        <v>2949316738.77</v>
      </c>
      <c r="F66" s="24">
        <f t="shared" si="45"/>
        <v>4.5279185259998158E-4</v>
      </c>
      <c r="G66" s="13" t="s">
        <v>23</v>
      </c>
      <c r="H66" s="38">
        <v>1</v>
      </c>
      <c r="I66" s="13" t="s">
        <v>23</v>
      </c>
      <c r="J66" s="38">
        <v>1</v>
      </c>
      <c r="K66" s="193">
        <v>4125</v>
      </c>
      <c r="L66" s="188">
        <v>0.17449999999999999</v>
      </c>
      <c r="M66" s="188">
        <v>0.17449999999999999</v>
      </c>
      <c r="N66" s="13" t="s">
        <v>23</v>
      </c>
      <c r="O66" s="56">
        <v>3132914539.3686223</v>
      </c>
      <c r="P66" s="24">
        <f t="shared" si="46"/>
        <v>4.8097858045241358E-4</v>
      </c>
      <c r="Q66" s="13" t="s">
        <v>23</v>
      </c>
      <c r="R66" s="38">
        <v>1</v>
      </c>
      <c r="S66" s="13" t="s">
        <v>23</v>
      </c>
      <c r="T66" s="38">
        <v>1</v>
      </c>
      <c r="U66" s="25">
        <v>4204</v>
      </c>
      <c r="V66" s="52">
        <v>0.1736</v>
      </c>
      <c r="W66" s="26">
        <v>0.1736</v>
      </c>
      <c r="X66" s="27">
        <f t="shared" si="27"/>
        <v>6.2250960768354437E-2</v>
      </c>
      <c r="Y66" s="27">
        <f t="shared" si="28"/>
        <v>0</v>
      </c>
      <c r="Z66" s="27">
        <f t="shared" si="29"/>
        <v>1.9151515151515152E-2</v>
      </c>
      <c r="AA66" s="20">
        <f t="shared" si="30"/>
        <v>-8.9999999999998415E-4</v>
      </c>
      <c r="AB66" s="21">
        <f t="shared" si="31"/>
        <v>-8.9999999999998415E-4</v>
      </c>
    </row>
    <row r="67" spans="1:28">
      <c r="A67" s="230">
        <v>59</v>
      </c>
      <c r="B67" s="238" t="s">
        <v>122</v>
      </c>
      <c r="C67" s="12" t="s">
        <v>123</v>
      </c>
      <c r="D67" s="13" t="s">
        <v>23</v>
      </c>
      <c r="E67" s="56">
        <v>404970436.82999998</v>
      </c>
      <c r="F67" s="24">
        <f t="shared" si="45"/>
        <v>6.2172811732981952E-5</v>
      </c>
      <c r="G67" s="13" t="s">
        <v>23</v>
      </c>
      <c r="H67" s="38">
        <v>1</v>
      </c>
      <c r="I67" s="13" t="s">
        <v>23</v>
      </c>
      <c r="J67" s="38">
        <v>1</v>
      </c>
      <c r="K67" s="193">
        <v>54</v>
      </c>
      <c r="L67" s="188">
        <v>0.1716</v>
      </c>
      <c r="M67" s="188">
        <v>0.1716</v>
      </c>
      <c r="N67" s="13" t="s">
        <v>23</v>
      </c>
      <c r="O67" s="56">
        <v>578233521.16999996</v>
      </c>
      <c r="P67" s="24">
        <f t="shared" si="46"/>
        <v>8.8772909279037166E-5</v>
      </c>
      <c r="Q67" s="13" t="s">
        <v>23</v>
      </c>
      <c r="R67" s="38">
        <v>1</v>
      </c>
      <c r="S67" s="13" t="s">
        <v>23</v>
      </c>
      <c r="T67" s="38">
        <v>1</v>
      </c>
      <c r="U67" s="25">
        <v>56</v>
      </c>
      <c r="V67" s="52">
        <v>0.1754</v>
      </c>
      <c r="W67" s="26">
        <v>0.1754</v>
      </c>
      <c r="X67" s="27">
        <f t="shared" si="27"/>
        <v>0.4278413152729294</v>
      </c>
      <c r="Y67" s="27">
        <f t="shared" si="28"/>
        <v>0</v>
      </c>
      <c r="Z67" s="27">
        <f t="shared" si="29"/>
        <v>3.7037037037037035E-2</v>
      </c>
      <c r="AA67" s="20">
        <f t="shared" si="30"/>
        <v>3.7999999999999978E-3</v>
      </c>
      <c r="AB67" s="21">
        <f t="shared" si="31"/>
        <v>3.7999999999999978E-3</v>
      </c>
    </row>
    <row r="68" spans="1:28">
      <c r="A68" s="230">
        <v>60</v>
      </c>
      <c r="B68" s="238" t="s">
        <v>124</v>
      </c>
      <c r="C68" s="12" t="s">
        <v>125</v>
      </c>
      <c r="D68" s="13" t="s">
        <v>23</v>
      </c>
      <c r="E68" s="56">
        <v>28210567910.778599</v>
      </c>
      <c r="F68" s="24">
        <f t="shared" si="45"/>
        <v>4.3310083109439693E-3</v>
      </c>
      <c r="G68" s="13" t="s">
        <v>23</v>
      </c>
      <c r="H68" s="38">
        <v>100</v>
      </c>
      <c r="I68" s="13" t="s">
        <v>23</v>
      </c>
      <c r="J68" s="38">
        <v>100</v>
      </c>
      <c r="K68" s="193">
        <v>171</v>
      </c>
      <c r="L68" s="188">
        <v>0.1772</v>
      </c>
      <c r="M68" s="188">
        <v>0.1772</v>
      </c>
      <c r="N68" s="13" t="s">
        <v>23</v>
      </c>
      <c r="O68" s="56">
        <v>27826408842.058701</v>
      </c>
      <c r="P68" s="24">
        <f t="shared" si="46"/>
        <v>4.2720305503893977E-3</v>
      </c>
      <c r="Q68" s="13" t="s">
        <v>23</v>
      </c>
      <c r="R68" s="38">
        <v>100</v>
      </c>
      <c r="S68" s="13" t="s">
        <v>23</v>
      </c>
      <c r="T68" s="38">
        <v>100</v>
      </c>
      <c r="U68" s="25">
        <v>169</v>
      </c>
      <c r="V68" s="26">
        <v>0.1782</v>
      </c>
      <c r="W68" s="26">
        <v>0.1782</v>
      </c>
      <c r="X68" s="27">
        <f t="shared" si="27"/>
        <v>-1.3617558850104539E-2</v>
      </c>
      <c r="Y68" s="27">
        <f t="shared" si="28"/>
        <v>0</v>
      </c>
      <c r="Z68" s="27">
        <f t="shared" si="29"/>
        <v>-1.1695906432748537E-2</v>
      </c>
      <c r="AA68" s="20">
        <f t="shared" si="30"/>
        <v>1.0000000000000009E-3</v>
      </c>
      <c r="AB68" s="21">
        <f t="shared" si="31"/>
        <v>1.0000000000000009E-3</v>
      </c>
    </row>
    <row r="69" spans="1:28">
      <c r="A69" s="230">
        <v>61</v>
      </c>
      <c r="B69" s="238" t="s">
        <v>126</v>
      </c>
      <c r="C69" s="12" t="s">
        <v>86</v>
      </c>
      <c r="D69" s="13" t="s">
        <v>23</v>
      </c>
      <c r="E69" s="56">
        <v>518788500</v>
      </c>
      <c r="F69" s="24">
        <f t="shared" si="45"/>
        <v>7.9646652709308846E-5</v>
      </c>
      <c r="G69" s="13" t="s">
        <v>23</v>
      </c>
      <c r="H69" s="38">
        <v>1000</v>
      </c>
      <c r="I69" s="13" t="s">
        <v>23</v>
      </c>
      <c r="J69" s="38">
        <v>1000</v>
      </c>
      <c r="K69" s="193">
        <v>72</v>
      </c>
      <c r="L69" s="188">
        <v>0.20341592</v>
      </c>
      <c r="M69" s="188">
        <v>0.20341592</v>
      </c>
      <c r="N69" s="13" t="s">
        <v>23</v>
      </c>
      <c r="O69" s="56">
        <v>563067866</v>
      </c>
      <c r="P69" s="24">
        <f t="shared" si="46"/>
        <v>8.6444612351803583E-5</v>
      </c>
      <c r="Q69" s="13" t="s">
        <v>23</v>
      </c>
      <c r="R69" s="38">
        <v>1000</v>
      </c>
      <c r="S69" s="13" t="s">
        <v>23</v>
      </c>
      <c r="T69" s="38">
        <v>1000</v>
      </c>
      <c r="U69" s="25">
        <v>73</v>
      </c>
      <c r="V69" s="52">
        <v>0.20534066000000001</v>
      </c>
      <c r="W69" s="52">
        <v>0.20534066000000001</v>
      </c>
      <c r="X69" s="27">
        <f t="shared" ref="X69:X70" si="57">((O69-E69)/E69)</f>
        <v>8.535147945646443E-2</v>
      </c>
      <c r="Y69" s="27">
        <f t="shared" ref="Y69:Y70" si="58">((T69-J69)/J69)</f>
        <v>0</v>
      </c>
      <c r="Z69" s="27">
        <f t="shared" ref="Z69:Z70" si="59">((U69-K69)/K69)</f>
        <v>1.3888888888888888E-2</v>
      </c>
      <c r="AA69" s="20">
        <f t="shared" ref="AA69:AA70" si="60">V69-L69</f>
        <v>1.9247400000000081E-3</v>
      </c>
      <c r="AB69" s="21">
        <f t="shared" ref="AB69:AB70" si="61">W69-M69</f>
        <v>1.9247400000000081E-3</v>
      </c>
    </row>
    <row r="70" spans="1:28">
      <c r="A70" s="230">
        <v>62</v>
      </c>
      <c r="B70" s="238" t="s">
        <v>350</v>
      </c>
      <c r="C70" s="12" t="s">
        <v>261</v>
      </c>
      <c r="D70" s="13" t="s">
        <v>23</v>
      </c>
      <c r="E70" s="56">
        <v>1290887149.26</v>
      </c>
      <c r="F70" s="24">
        <f t="shared" si="45"/>
        <v>1.9818257433235501E-4</v>
      </c>
      <c r="G70" s="13" t="s">
        <v>23</v>
      </c>
      <c r="H70" s="38">
        <v>100</v>
      </c>
      <c r="I70" s="13" t="s">
        <v>23</v>
      </c>
      <c r="J70" s="38">
        <v>100</v>
      </c>
      <c r="K70" s="193">
        <v>241</v>
      </c>
      <c r="L70" s="188">
        <v>0.17369999999999999</v>
      </c>
      <c r="M70" s="188">
        <v>0.17369999999999999</v>
      </c>
      <c r="N70" s="13" t="s">
        <v>23</v>
      </c>
      <c r="O70" s="56">
        <v>1384674168.8800001</v>
      </c>
      <c r="P70" s="24">
        <f t="shared" si="46"/>
        <v>2.1258116292927894E-4</v>
      </c>
      <c r="Q70" s="13" t="s">
        <v>23</v>
      </c>
      <c r="R70" s="38">
        <v>100</v>
      </c>
      <c r="S70" s="13" t="s">
        <v>23</v>
      </c>
      <c r="T70" s="38">
        <v>100</v>
      </c>
      <c r="U70" s="25">
        <v>248</v>
      </c>
      <c r="V70" s="52">
        <v>0.17169999999999999</v>
      </c>
      <c r="W70" s="52">
        <v>0.17169999999999999</v>
      </c>
      <c r="X70" s="27">
        <f t="shared" si="57"/>
        <v>7.2653151496444482E-2</v>
      </c>
      <c r="Y70" s="27">
        <f t="shared" si="58"/>
        <v>0</v>
      </c>
      <c r="Z70" s="27">
        <f t="shared" si="59"/>
        <v>2.9045643153526972E-2</v>
      </c>
      <c r="AA70" s="20">
        <f t="shared" si="60"/>
        <v>-2.0000000000000018E-3</v>
      </c>
      <c r="AB70" s="21">
        <f t="shared" si="61"/>
        <v>-2.0000000000000018E-3</v>
      </c>
    </row>
    <row r="71" spans="1:28">
      <c r="A71" s="230">
        <v>63</v>
      </c>
      <c r="B71" s="238" t="s">
        <v>127</v>
      </c>
      <c r="C71" s="12" t="s">
        <v>41</v>
      </c>
      <c r="D71" s="13" t="s">
        <v>23</v>
      </c>
      <c r="E71" s="77">
        <v>3403320361.0100002</v>
      </c>
      <c r="F71" s="24">
        <f t="shared" si="45"/>
        <v>5.2249245087715532E-4</v>
      </c>
      <c r="G71" s="13" t="s">
        <v>23</v>
      </c>
      <c r="H71" s="23">
        <v>1</v>
      </c>
      <c r="I71" s="13" t="s">
        <v>23</v>
      </c>
      <c r="J71" s="23">
        <v>1</v>
      </c>
      <c r="K71" s="193">
        <v>3112</v>
      </c>
      <c r="L71" s="188">
        <v>0.17905625999999999</v>
      </c>
      <c r="M71" s="188">
        <v>0.17905625999999999</v>
      </c>
      <c r="N71" s="13" t="s">
        <v>23</v>
      </c>
      <c r="O71" s="77">
        <v>3239038853.0799999</v>
      </c>
      <c r="P71" s="24">
        <f t="shared" si="46"/>
        <v>4.9727124375968396E-4</v>
      </c>
      <c r="Q71" s="13" t="s">
        <v>23</v>
      </c>
      <c r="R71" s="23">
        <v>1</v>
      </c>
      <c r="S71" s="13" t="s">
        <v>23</v>
      </c>
      <c r="T71" s="23">
        <v>1</v>
      </c>
      <c r="U71" s="25">
        <v>3112</v>
      </c>
      <c r="V71" s="52">
        <v>0.1799</v>
      </c>
      <c r="W71" s="26">
        <v>0.1799</v>
      </c>
      <c r="X71" s="27">
        <f t="shared" si="27"/>
        <v>-4.8270950279052378E-2</v>
      </c>
      <c r="Y71" s="27">
        <f t="shared" si="28"/>
        <v>0</v>
      </c>
      <c r="Z71" s="27">
        <f t="shared" si="29"/>
        <v>0</v>
      </c>
      <c r="AA71" s="20">
        <f t="shared" si="30"/>
        <v>8.4374000000000948E-4</v>
      </c>
      <c r="AB71" s="21">
        <f t="shared" si="31"/>
        <v>8.4374000000000948E-4</v>
      </c>
    </row>
    <row r="72" spans="1:28">
      <c r="A72" s="230">
        <v>64</v>
      </c>
      <c r="B72" s="238" t="s">
        <v>128</v>
      </c>
      <c r="C72" s="12" t="s">
        <v>55</v>
      </c>
      <c r="D72" s="13" t="s">
        <v>23</v>
      </c>
      <c r="E72" s="51">
        <v>3070604188600.02</v>
      </c>
      <c r="F72" s="24">
        <f t="shared" si="45"/>
        <v>0.47141242609883388</v>
      </c>
      <c r="G72" s="13" t="s">
        <v>23</v>
      </c>
      <c r="H72" s="38">
        <v>100</v>
      </c>
      <c r="I72" s="13" t="s">
        <v>23</v>
      </c>
      <c r="J72" s="38">
        <v>100</v>
      </c>
      <c r="K72" s="193">
        <v>377183</v>
      </c>
      <c r="L72" s="188">
        <v>0.15409999999999999</v>
      </c>
      <c r="M72" s="188">
        <v>0.15409999999999999</v>
      </c>
      <c r="N72" s="13" t="s">
        <v>23</v>
      </c>
      <c r="O72" s="51">
        <v>3081417011426.2002</v>
      </c>
      <c r="P72" s="24">
        <f t="shared" si="46"/>
        <v>0.47307245739182524</v>
      </c>
      <c r="Q72" s="13" t="s">
        <v>23</v>
      </c>
      <c r="R72" s="38">
        <v>100</v>
      </c>
      <c r="S72" s="13" t="s">
        <v>23</v>
      </c>
      <c r="T72" s="38">
        <v>100</v>
      </c>
      <c r="U72" s="25">
        <v>380010</v>
      </c>
      <c r="V72" s="52">
        <v>0.1663</v>
      </c>
      <c r="W72" s="52">
        <v>0.1663</v>
      </c>
      <c r="X72" s="27">
        <f t="shared" si="27"/>
        <v>3.5213990999960381E-3</v>
      </c>
      <c r="Y72" s="27">
        <f t="shared" si="28"/>
        <v>0</v>
      </c>
      <c r="Z72" s="27">
        <f t="shared" si="29"/>
        <v>7.4950355662901031E-3</v>
      </c>
      <c r="AA72" s="20">
        <f t="shared" si="30"/>
        <v>1.2200000000000016E-2</v>
      </c>
      <c r="AB72" s="21">
        <f t="shared" si="31"/>
        <v>1.2200000000000016E-2</v>
      </c>
    </row>
    <row r="73" spans="1:28">
      <c r="A73" s="230">
        <v>65</v>
      </c>
      <c r="B73" s="238" t="s">
        <v>129</v>
      </c>
      <c r="C73" s="35" t="s">
        <v>130</v>
      </c>
      <c r="D73" s="13" t="s">
        <v>23</v>
      </c>
      <c r="E73" s="51">
        <v>20041950341.860001</v>
      </c>
      <c r="F73" s="24">
        <f t="shared" si="45"/>
        <v>3.0769268372281521E-3</v>
      </c>
      <c r="G73" s="13" t="s">
        <v>23</v>
      </c>
      <c r="H73" s="38">
        <v>100</v>
      </c>
      <c r="I73" s="13" t="s">
        <v>23</v>
      </c>
      <c r="J73" s="38">
        <v>100</v>
      </c>
      <c r="K73" s="193">
        <v>2146</v>
      </c>
      <c r="L73" s="188">
        <v>0.19406100000000001</v>
      </c>
      <c r="M73" s="188">
        <v>0.19406100000000001</v>
      </c>
      <c r="N73" s="13" t="s">
        <v>23</v>
      </c>
      <c r="O73" s="50">
        <v>20465180258.540001</v>
      </c>
      <c r="P73" s="24">
        <f t="shared" si="46"/>
        <v>3.1419029232246645E-3</v>
      </c>
      <c r="Q73" s="13" t="s">
        <v>23</v>
      </c>
      <c r="R73" s="38">
        <v>100</v>
      </c>
      <c r="S73" s="13" t="s">
        <v>23</v>
      </c>
      <c r="T73" s="38">
        <v>100</v>
      </c>
      <c r="U73" s="25">
        <v>2171</v>
      </c>
      <c r="V73" s="26">
        <v>0.184672</v>
      </c>
      <c r="W73" s="52">
        <v>0.184672</v>
      </c>
      <c r="X73" s="27">
        <f t="shared" si="27"/>
        <v>2.1117202141551772E-2</v>
      </c>
      <c r="Y73" s="27">
        <f t="shared" si="28"/>
        <v>0</v>
      </c>
      <c r="Z73" s="27">
        <f t="shared" si="29"/>
        <v>1.1649580615097856E-2</v>
      </c>
      <c r="AA73" s="20">
        <f t="shared" si="30"/>
        <v>-9.3890000000000085E-3</v>
      </c>
      <c r="AB73" s="21">
        <f t="shared" si="31"/>
        <v>-9.3890000000000085E-3</v>
      </c>
    </row>
    <row r="74" spans="1:28">
      <c r="A74" s="230">
        <v>66</v>
      </c>
      <c r="B74" s="240" t="s">
        <v>131</v>
      </c>
      <c r="C74" s="12" t="s">
        <v>132</v>
      </c>
      <c r="D74" s="13" t="s">
        <v>23</v>
      </c>
      <c r="E74" s="51">
        <v>22298818555.18</v>
      </c>
      <c r="F74" s="24">
        <f t="shared" si="45"/>
        <v>3.4234109994579942E-3</v>
      </c>
      <c r="G74" s="13" t="s">
        <v>23</v>
      </c>
      <c r="H74" s="38">
        <v>1</v>
      </c>
      <c r="I74" s="13" t="s">
        <v>23</v>
      </c>
      <c r="J74" s="38">
        <v>1</v>
      </c>
      <c r="K74" s="193">
        <v>1150</v>
      </c>
      <c r="L74" s="188">
        <v>0.18602830000000001</v>
      </c>
      <c r="M74" s="188">
        <v>0.18602830000000001</v>
      </c>
      <c r="N74" s="13" t="s">
        <v>23</v>
      </c>
      <c r="O74" s="51">
        <v>22963508470.490002</v>
      </c>
      <c r="P74" s="24">
        <f t="shared" ref="P74:P79" si="62">(O74/$O$80)</f>
        <v>3.5254570680275086E-3</v>
      </c>
      <c r="Q74" s="13" t="s">
        <v>23</v>
      </c>
      <c r="R74" s="38">
        <v>1</v>
      </c>
      <c r="S74" s="13" t="s">
        <v>23</v>
      </c>
      <c r="T74" s="38">
        <v>1</v>
      </c>
      <c r="U74" s="25">
        <v>1171</v>
      </c>
      <c r="V74" s="26">
        <v>0.18887300000000001</v>
      </c>
      <c r="W74" s="26">
        <v>0.18887300000000001</v>
      </c>
      <c r="X74" s="27">
        <f t="shared" si="27"/>
        <v>2.9808301891204651E-2</v>
      </c>
      <c r="Y74" s="27">
        <f t="shared" si="28"/>
        <v>0</v>
      </c>
      <c r="Z74" s="27">
        <f t="shared" si="29"/>
        <v>1.8260869565217393E-2</v>
      </c>
      <c r="AA74" s="20">
        <f t="shared" si="30"/>
        <v>2.8447000000000056E-3</v>
      </c>
      <c r="AB74" s="21">
        <f t="shared" si="31"/>
        <v>2.8447000000000056E-3</v>
      </c>
    </row>
    <row r="75" spans="1:28">
      <c r="A75" s="230">
        <v>67</v>
      </c>
      <c r="B75" s="238" t="s">
        <v>133</v>
      </c>
      <c r="C75" s="12" t="s">
        <v>58</v>
      </c>
      <c r="D75" s="13" t="s">
        <v>23</v>
      </c>
      <c r="E75" s="51">
        <v>272448598483</v>
      </c>
      <c r="F75" s="24">
        <f t="shared" si="45"/>
        <v>4.1827486354291642E-2</v>
      </c>
      <c r="G75" s="13" t="s">
        <v>23</v>
      </c>
      <c r="H75" s="38">
        <v>1</v>
      </c>
      <c r="I75" s="13" t="s">
        <v>23</v>
      </c>
      <c r="J75" s="38">
        <v>1</v>
      </c>
      <c r="K75" s="193">
        <v>10000</v>
      </c>
      <c r="L75" s="188">
        <v>0.1615</v>
      </c>
      <c r="M75" s="188">
        <v>0.1615</v>
      </c>
      <c r="N75" s="13" t="s">
        <v>23</v>
      </c>
      <c r="O75" s="51">
        <v>279349584786.66998</v>
      </c>
      <c r="P75" s="24">
        <f t="shared" si="62"/>
        <v>4.2886955597499811E-2</v>
      </c>
      <c r="Q75" s="13" t="s">
        <v>23</v>
      </c>
      <c r="R75" s="38">
        <v>1</v>
      </c>
      <c r="S75" s="13" t="s">
        <v>23</v>
      </c>
      <c r="T75" s="38">
        <v>1</v>
      </c>
      <c r="U75" s="25">
        <v>100000</v>
      </c>
      <c r="V75" s="52">
        <v>0.16320000000000001</v>
      </c>
      <c r="W75" s="52">
        <v>0.16320000000000001</v>
      </c>
      <c r="X75" s="27">
        <f t="shared" si="27"/>
        <v>2.5329498269012325E-2</v>
      </c>
      <c r="Y75" s="27">
        <f t="shared" si="28"/>
        <v>0</v>
      </c>
      <c r="Z75" s="27">
        <f t="shared" si="29"/>
        <v>9</v>
      </c>
      <c r="AA75" s="20">
        <f t="shared" si="30"/>
        <v>1.7000000000000071E-3</v>
      </c>
      <c r="AB75" s="21">
        <f t="shared" si="31"/>
        <v>1.7000000000000071E-3</v>
      </c>
    </row>
    <row r="76" spans="1:28">
      <c r="A76" s="230">
        <v>68</v>
      </c>
      <c r="B76" s="238" t="s">
        <v>134</v>
      </c>
      <c r="C76" s="12" t="s">
        <v>135</v>
      </c>
      <c r="D76" s="13" t="s">
        <v>23</v>
      </c>
      <c r="E76" s="56">
        <v>3588684052.52</v>
      </c>
      <c r="F76" s="24">
        <f t="shared" si="45"/>
        <v>5.5095028593443284E-4</v>
      </c>
      <c r="G76" s="13" t="s">
        <v>23</v>
      </c>
      <c r="H76" s="38">
        <v>1</v>
      </c>
      <c r="I76" s="13" t="s">
        <v>23</v>
      </c>
      <c r="J76" s="38">
        <v>1</v>
      </c>
      <c r="K76" s="193">
        <v>175</v>
      </c>
      <c r="L76" s="188">
        <v>0.1643</v>
      </c>
      <c r="M76" s="188">
        <v>0.1643</v>
      </c>
      <c r="N76" s="13" t="s">
        <v>23</v>
      </c>
      <c r="O76" s="56">
        <v>3557032199.23</v>
      </c>
      <c r="P76" s="24">
        <f t="shared" si="62"/>
        <v>5.4609095661893212E-4</v>
      </c>
      <c r="Q76" s="13" t="s">
        <v>23</v>
      </c>
      <c r="R76" s="38">
        <v>1</v>
      </c>
      <c r="S76" s="13" t="s">
        <v>23</v>
      </c>
      <c r="T76" s="38">
        <v>1</v>
      </c>
      <c r="U76" s="25">
        <v>174</v>
      </c>
      <c r="V76" s="52">
        <v>0.17150000000000001</v>
      </c>
      <c r="W76" s="52">
        <v>0.17150000000000001</v>
      </c>
      <c r="X76" s="27">
        <f t="shared" si="27"/>
        <v>-8.8199052429187245E-3</v>
      </c>
      <c r="Y76" s="27">
        <f t="shared" si="28"/>
        <v>0</v>
      </c>
      <c r="Z76" s="27">
        <f t="shared" si="29"/>
        <v>-5.7142857142857143E-3</v>
      </c>
      <c r="AA76" s="20">
        <f t="shared" si="30"/>
        <v>7.2000000000000119E-3</v>
      </c>
      <c r="AB76" s="21">
        <f t="shared" si="31"/>
        <v>7.2000000000000119E-3</v>
      </c>
    </row>
    <row r="77" spans="1:28">
      <c r="A77" s="230">
        <v>69</v>
      </c>
      <c r="B77" s="238" t="s">
        <v>136</v>
      </c>
      <c r="C77" s="12" t="s">
        <v>137</v>
      </c>
      <c r="D77" s="13" t="s">
        <v>23</v>
      </c>
      <c r="E77" s="51">
        <v>13565124131.17</v>
      </c>
      <c r="F77" s="24">
        <f t="shared" si="45"/>
        <v>2.0825764847022666E-3</v>
      </c>
      <c r="G77" s="13" t="s">
        <v>23</v>
      </c>
      <c r="H77" s="38">
        <v>1</v>
      </c>
      <c r="I77" s="13" t="s">
        <v>23</v>
      </c>
      <c r="J77" s="38">
        <v>1</v>
      </c>
      <c r="K77" s="193">
        <v>796</v>
      </c>
      <c r="L77" s="188">
        <v>0.18720000000000001</v>
      </c>
      <c r="M77" s="188">
        <v>0.18720000000000001</v>
      </c>
      <c r="N77" s="13" t="s">
        <v>23</v>
      </c>
      <c r="O77" s="51">
        <v>13244919705.120001</v>
      </c>
      <c r="P77" s="24">
        <f>(O77/$O$80)</f>
        <v>2.0334173173005457E-3</v>
      </c>
      <c r="Q77" s="13" t="s">
        <v>23</v>
      </c>
      <c r="R77" s="38">
        <v>1</v>
      </c>
      <c r="S77" s="13" t="s">
        <v>23</v>
      </c>
      <c r="T77" s="38">
        <v>1</v>
      </c>
      <c r="U77" s="25">
        <v>790</v>
      </c>
      <c r="V77" s="52">
        <v>0.18260000000000001</v>
      </c>
      <c r="W77" s="52">
        <v>0.18260000000000001</v>
      </c>
      <c r="X77" s="27">
        <f t="shared" si="27"/>
        <v>-2.360497574174291E-2</v>
      </c>
      <c r="Y77" s="27">
        <f t="shared" si="28"/>
        <v>0</v>
      </c>
      <c r="Z77" s="27">
        <f t="shared" si="29"/>
        <v>-7.537688442211055E-3</v>
      </c>
      <c r="AA77" s="20">
        <f t="shared" si="30"/>
        <v>-4.599999999999993E-3</v>
      </c>
      <c r="AB77" s="21">
        <f t="shared" si="31"/>
        <v>-4.599999999999993E-3</v>
      </c>
    </row>
    <row r="78" spans="1:28">
      <c r="A78" s="230">
        <v>70</v>
      </c>
      <c r="B78" s="238" t="s">
        <v>138</v>
      </c>
      <c r="C78" s="12" t="s">
        <v>60</v>
      </c>
      <c r="D78" s="13" t="s">
        <v>23</v>
      </c>
      <c r="E78" s="51">
        <v>22109097689.880001</v>
      </c>
      <c r="F78" s="24">
        <f t="shared" si="45"/>
        <v>3.3942842322488933E-3</v>
      </c>
      <c r="G78" s="13" t="s">
        <v>23</v>
      </c>
      <c r="H78" s="38">
        <v>1</v>
      </c>
      <c r="I78" s="13" t="s">
        <v>23</v>
      </c>
      <c r="J78" s="38">
        <v>1</v>
      </c>
      <c r="K78" s="193">
        <v>10703</v>
      </c>
      <c r="L78" s="188">
        <v>0.21521699999999999</v>
      </c>
      <c r="M78" s="188">
        <v>0.21521699999999999</v>
      </c>
      <c r="N78" s="13" t="s">
        <v>23</v>
      </c>
      <c r="O78" s="50">
        <v>22297274583.860001</v>
      </c>
      <c r="P78" s="24">
        <f t="shared" si="62"/>
        <v>3.4231739623079471E-3</v>
      </c>
      <c r="Q78" s="13" t="s">
        <v>23</v>
      </c>
      <c r="R78" s="38">
        <v>1</v>
      </c>
      <c r="S78" s="13" t="s">
        <v>23</v>
      </c>
      <c r="T78" s="38">
        <v>1</v>
      </c>
      <c r="U78" s="25">
        <v>10898</v>
      </c>
      <c r="V78" s="26">
        <v>0.21607100000000001</v>
      </c>
      <c r="W78" s="52">
        <v>0.21607100000000001</v>
      </c>
      <c r="X78" s="27">
        <f t="shared" si="27"/>
        <v>8.5112878245652591E-3</v>
      </c>
      <c r="Y78" s="27">
        <f t="shared" si="28"/>
        <v>0</v>
      </c>
      <c r="Z78" s="27">
        <f t="shared" si="29"/>
        <v>1.8219190881061383E-2</v>
      </c>
      <c r="AA78" s="20">
        <f t="shared" si="30"/>
        <v>8.5400000000002141E-4</v>
      </c>
      <c r="AB78" s="21">
        <f t="shared" si="31"/>
        <v>8.5400000000002141E-4</v>
      </c>
    </row>
    <row r="79" spans="1:28">
      <c r="A79" s="230">
        <v>71</v>
      </c>
      <c r="B79" s="238" t="s">
        <v>139</v>
      </c>
      <c r="C79" s="12" t="s">
        <v>140</v>
      </c>
      <c r="D79" s="13" t="s">
        <v>23</v>
      </c>
      <c r="E79" s="51">
        <v>167708582448.14001</v>
      </c>
      <c r="F79" s="24">
        <f t="shared" si="45"/>
        <v>2.5747346409215888E-2</v>
      </c>
      <c r="G79" s="13" t="s">
        <v>23</v>
      </c>
      <c r="H79" s="38">
        <v>1</v>
      </c>
      <c r="I79" s="13" t="s">
        <v>23</v>
      </c>
      <c r="J79" s="38">
        <v>1</v>
      </c>
      <c r="K79" s="193">
        <v>9483</v>
      </c>
      <c r="L79" s="188">
        <v>0.1653</v>
      </c>
      <c r="M79" s="188">
        <v>0.1653</v>
      </c>
      <c r="N79" s="13" t="s">
        <v>23</v>
      </c>
      <c r="O79" s="51">
        <v>168174833522.76999</v>
      </c>
      <c r="P79" s="24">
        <f t="shared" si="62"/>
        <v>2.5818927289317117E-2</v>
      </c>
      <c r="Q79" s="13" t="s">
        <v>23</v>
      </c>
      <c r="R79" s="38">
        <v>1</v>
      </c>
      <c r="S79" s="13" t="s">
        <v>23</v>
      </c>
      <c r="T79" s="38">
        <v>1</v>
      </c>
      <c r="U79" s="25">
        <v>9486</v>
      </c>
      <c r="V79" s="52">
        <v>0.16489999999999999</v>
      </c>
      <c r="W79" s="52">
        <v>0.16489999999999999</v>
      </c>
      <c r="X79" s="27">
        <f t="shared" si="27"/>
        <v>2.7801265017200396E-3</v>
      </c>
      <c r="Y79" s="27">
        <f t="shared" si="28"/>
        <v>0</v>
      </c>
      <c r="Z79" s="27">
        <f t="shared" si="29"/>
        <v>3.1635558367605187E-4</v>
      </c>
      <c r="AA79" s="20">
        <f t="shared" si="30"/>
        <v>-4.0000000000001146E-4</v>
      </c>
      <c r="AB79" s="21">
        <f t="shared" si="31"/>
        <v>-4.0000000000001146E-4</v>
      </c>
    </row>
    <row r="80" spans="1:28">
      <c r="B80" s="40"/>
      <c r="C80" s="41" t="s">
        <v>63</v>
      </c>
      <c r="D80" s="42" t="s">
        <v>23</v>
      </c>
      <c r="E80" s="61">
        <f>SUM(E31:E79)</f>
        <v>6492516641590.4814</v>
      </c>
      <c r="F80" s="44">
        <f>(E80/$E$244)</f>
        <v>0.67838551905644662</v>
      </c>
      <c r="G80" s="13" t="s">
        <v>23</v>
      </c>
      <c r="H80" s="45"/>
      <c r="I80" s="13"/>
      <c r="J80" s="55"/>
      <c r="K80" s="47">
        <f>SUM(K31:K79)</f>
        <v>805400</v>
      </c>
      <c r="L80" s="62"/>
      <c r="M80" s="62"/>
      <c r="N80" s="13"/>
      <c r="O80" s="61">
        <f>SUM(O31:O79)</f>
        <v>6513625900807.8271</v>
      </c>
      <c r="P80" s="44">
        <f>(O80/$O$244)</f>
        <v>0.67930929443754895</v>
      </c>
      <c r="Q80" s="13"/>
      <c r="R80" s="45"/>
      <c r="S80" s="45"/>
      <c r="T80" s="55"/>
      <c r="U80" s="47">
        <f>SUM(U31:U79)</f>
        <v>903439</v>
      </c>
      <c r="V80" s="62"/>
      <c r="W80" s="62"/>
      <c r="X80" s="27">
        <f t="shared" si="27"/>
        <v>3.2513215418073288E-3</v>
      </c>
      <c r="Y80" s="27" t="e">
        <f t="shared" si="28"/>
        <v>#DIV/0!</v>
      </c>
      <c r="Z80" s="27">
        <f t="shared" si="29"/>
        <v>0.12172709212813509</v>
      </c>
      <c r="AA80" s="20">
        <f t="shared" si="30"/>
        <v>0</v>
      </c>
      <c r="AB80" s="21">
        <f t="shared" si="31"/>
        <v>0</v>
      </c>
    </row>
    <row r="81" spans="1:30" ht="3" customHeight="1">
      <c r="B81" s="245"/>
      <c r="C81" s="245"/>
      <c r="D81" s="245"/>
      <c r="E81" s="245"/>
      <c r="F81" s="245"/>
      <c r="G81" s="245"/>
      <c r="H81" s="245"/>
      <c r="I81" s="245"/>
      <c r="J81" s="245"/>
      <c r="K81" s="245"/>
      <c r="L81" s="245"/>
      <c r="M81" s="245"/>
      <c r="N81" s="245"/>
      <c r="O81" s="245"/>
      <c r="P81" s="245"/>
      <c r="Q81" s="245"/>
      <c r="R81" s="245"/>
      <c r="S81" s="245"/>
      <c r="T81" s="245"/>
      <c r="U81" s="245"/>
      <c r="V81" s="245"/>
      <c r="W81" s="245"/>
      <c r="X81" s="245"/>
      <c r="Y81" s="245"/>
      <c r="Z81" s="245"/>
      <c r="AA81" s="245"/>
      <c r="AB81" s="245"/>
    </row>
    <row r="82" spans="1:30" ht="15" customHeight="1">
      <c r="A82" s="11"/>
      <c r="B82" s="249"/>
      <c r="C82" s="249"/>
      <c r="D82" s="249"/>
      <c r="E82" s="249"/>
      <c r="F82" s="249"/>
      <c r="G82" s="249"/>
      <c r="H82" s="249"/>
      <c r="I82" s="249"/>
      <c r="J82" s="249"/>
      <c r="K82" s="249"/>
      <c r="L82" s="249"/>
      <c r="M82" s="249"/>
      <c r="N82" s="249"/>
      <c r="O82" s="249"/>
      <c r="P82" s="249"/>
      <c r="Q82" s="249"/>
      <c r="R82" s="249"/>
      <c r="S82" s="249"/>
      <c r="T82" s="249"/>
      <c r="U82" s="249"/>
      <c r="V82" s="249"/>
      <c r="W82" s="249"/>
      <c r="X82" s="249"/>
      <c r="Y82" s="249"/>
      <c r="Z82" s="249"/>
      <c r="AA82" s="249"/>
      <c r="AB82" s="249"/>
    </row>
    <row r="83" spans="1:30" ht="17.399999999999999" customHeight="1">
      <c r="A83" s="230">
        <v>72</v>
      </c>
      <c r="B83" s="238" t="s">
        <v>141</v>
      </c>
      <c r="C83" s="12" t="s">
        <v>25</v>
      </c>
      <c r="D83" s="13" t="s">
        <v>23</v>
      </c>
      <c r="E83" s="77">
        <v>1343795795.24</v>
      </c>
      <c r="F83" s="24">
        <f>(E83/$E$121)</f>
        <v>5.7713416812686389E-3</v>
      </c>
      <c r="G83" s="13" t="s">
        <v>23</v>
      </c>
      <c r="H83" s="225">
        <v>1.8774999999999999</v>
      </c>
      <c r="I83" s="13" t="s">
        <v>23</v>
      </c>
      <c r="J83" s="225">
        <v>1.8774999999999999</v>
      </c>
      <c r="K83" s="193">
        <v>583</v>
      </c>
      <c r="L83" s="188">
        <v>5.8999999999999999E-3</v>
      </c>
      <c r="M83" s="188">
        <v>0.12470000000000001</v>
      </c>
      <c r="N83" s="13" t="s">
        <v>23</v>
      </c>
      <c r="O83" s="77">
        <v>1304692045.1900001</v>
      </c>
      <c r="P83" s="24">
        <f t="shared" ref="P83:P119" si="63">(O83/$O$121)</f>
        <v>5.6199877425189221E-3</v>
      </c>
      <c r="Q83" s="13" t="s">
        <v>23</v>
      </c>
      <c r="R83" s="63">
        <v>1.8787</v>
      </c>
      <c r="S83" s="13" t="s">
        <v>23</v>
      </c>
      <c r="T83" s="63">
        <v>1.8787</v>
      </c>
      <c r="U83" s="25">
        <v>583</v>
      </c>
      <c r="V83" s="52">
        <v>4.7899999999999999E-4</v>
      </c>
      <c r="W83" s="52">
        <v>0.12540000000000001</v>
      </c>
      <c r="X83" s="27">
        <f>((O83-E83)/E83)</f>
        <v>-2.909947343823626E-2</v>
      </c>
      <c r="Y83" s="27">
        <f>((T83-J83)/J83)</f>
        <v>6.3914780292947536E-4</v>
      </c>
      <c r="Z83" s="27">
        <f>((U83-K83)/K83)</f>
        <v>0</v>
      </c>
      <c r="AA83" s="20">
        <f>V83-L83</f>
        <v>-5.4209999999999996E-3</v>
      </c>
      <c r="AB83" s="21">
        <f>W83-M83</f>
        <v>7.0000000000000617E-4</v>
      </c>
      <c r="AD83" s="30"/>
    </row>
    <row r="84" spans="1:30" ht="15" customHeight="1">
      <c r="A84" s="230">
        <v>73</v>
      </c>
      <c r="B84" s="238" t="s">
        <v>142</v>
      </c>
      <c r="C84" s="12" t="s">
        <v>27</v>
      </c>
      <c r="D84" s="13" t="s">
        <v>23</v>
      </c>
      <c r="E84" s="77">
        <v>1322782677.48</v>
      </c>
      <c r="F84" s="24">
        <f>(E84/$E$121)</f>
        <v>5.681094425836474E-3</v>
      </c>
      <c r="G84" s="13" t="s">
        <v>23</v>
      </c>
      <c r="H84" s="225">
        <v>1.4435</v>
      </c>
      <c r="I84" s="13" t="s">
        <v>23</v>
      </c>
      <c r="J84" s="225">
        <v>1.4435</v>
      </c>
      <c r="K84" s="193">
        <v>1656</v>
      </c>
      <c r="L84" s="188">
        <v>0.214</v>
      </c>
      <c r="M84" s="188">
        <v>0.1236</v>
      </c>
      <c r="N84" s="13" t="s">
        <v>23</v>
      </c>
      <c r="O84" s="77">
        <v>1325843878.46</v>
      </c>
      <c r="P84" s="24">
        <f t="shared" si="63"/>
        <v>5.7110996981313234E-3</v>
      </c>
      <c r="Q84" s="13" t="s">
        <v>23</v>
      </c>
      <c r="R84" s="63">
        <v>1.4469000000000001</v>
      </c>
      <c r="S84" s="13" t="s">
        <v>23</v>
      </c>
      <c r="T84" s="63">
        <v>1.4469000000000001</v>
      </c>
      <c r="U84" s="25">
        <v>1650</v>
      </c>
      <c r="V84" s="52">
        <v>0.12280000000000001</v>
      </c>
      <c r="W84" s="52">
        <v>0.12379999999999999</v>
      </c>
      <c r="X84" s="27">
        <f t="shared" ref="X84:X121" si="64">((O84-E84)/E84)</f>
        <v>2.3142130843683529E-3</v>
      </c>
      <c r="Y84" s="27">
        <f t="shared" ref="Y84:Y121" si="65">((T84-J84)/J84)</f>
        <v>2.3553862140630894E-3</v>
      </c>
      <c r="Z84" s="27">
        <f t="shared" ref="Z84:Z121" si="66">((U84-K84)/K84)</f>
        <v>-3.6231884057971015E-3</v>
      </c>
      <c r="AA84" s="20">
        <f t="shared" ref="AA84:AA121" si="67">V84-L84</f>
        <v>-9.1199999999999989E-2</v>
      </c>
      <c r="AB84" s="21">
        <f t="shared" ref="AB84:AB121" si="68">W84-M84</f>
        <v>1.9999999999999185E-4</v>
      </c>
    </row>
    <row r="85" spans="1:30" ht="15.6" customHeight="1">
      <c r="A85" s="230">
        <v>74</v>
      </c>
      <c r="B85" s="238" t="s">
        <v>143</v>
      </c>
      <c r="C85" s="12" t="s">
        <v>27</v>
      </c>
      <c r="D85" s="13" t="s">
        <v>23</v>
      </c>
      <c r="E85" s="77">
        <v>744086690.05999994</v>
      </c>
      <c r="F85" s="24">
        <f>(E85/$E$121)</f>
        <v>3.1957076692992084E-3</v>
      </c>
      <c r="G85" s="13" t="s">
        <v>23</v>
      </c>
      <c r="H85" s="225">
        <v>1.2915000000000001</v>
      </c>
      <c r="I85" s="13" t="s">
        <v>23</v>
      </c>
      <c r="J85" s="225">
        <v>1.2915000000000001</v>
      </c>
      <c r="K85" s="193">
        <v>977</v>
      </c>
      <c r="L85" s="188">
        <v>0.14169999999999999</v>
      </c>
      <c r="M85" s="188">
        <v>0.13300000000000001</v>
      </c>
      <c r="N85" s="13" t="s">
        <v>23</v>
      </c>
      <c r="O85" s="77">
        <v>746958654.59000003</v>
      </c>
      <c r="P85" s="24">
        <f t="shared" si="63"/>
        <v>3.2175397239835955E-3</v>
      </c>
      <c r="Q85" s="13" t="s">
        <v>23</v>
      </c>
      <c r="R85" s="63">
        <v>1.2945</v>
      </c>
      <c r="S85" s="13" t="s">
        <v>23</v>
      </c>
      <c r="T85" s="63">
        <v>1.2945</v>
      </c>
      <c r="U85" s="25">
        <v>981</v>
      </c>
      <c r="V85" s="52">
        <v>0.1211</v>
      </c>
      <c r="W85" s="52">
        <v>0.13300000000000001</v>
      </c>
      <c r="X85" s="27">
        <f t="shared" si="64"/>
        <v>3.8597176489859101E-3</v>
      </c>
      <c r="Y85" s="27">
        <f t="shared" si="65"/>
        <v>2.3228803716607753E-3</v>
      </c>
      <c r="Z85" s="27">
        <f t="shared" si="66"/>
        <v>4.0941658137154556E-3</v>
      </c>
      <c r="AA85" s="20">
        <f t="shared" si="67"/>
        <v>-2.0599999999999993E-2</v>
      </c>
      <c r="AB85" s="21">
        <f t="shared" si="68"/>
        <v>0</v>
      </c>
    </row>
    <row r="86" spans="1:30" ht="16.2" customHeight="1">
      <c r="A86" s="230">
        <v>75</v>
      </c>
      <c r="B86" s="238" t="s">
        <v>144</v>
      </c>
      <c r="C86" s="12" t="s">
        <v>74</v>
      </c>
      <c r="D86" s="13" t="s">
        <v>23</v>
      </c>
      <c r="E86" s="77">
        <v>365625775.98000002</v>
      </c>
      <c r="F86" s="24">
        <f>(E86/$E$121)</f>
        <v>1.5702916232765069E-3</v>
      </c>
      <c r="G86" s="13" t="s">
        <v>23</v>
      </c>
      <c r="H86" s="191">
        <v>1418.22</v>
      </c>
      <c r="I86" s="13" t="s">
        <v>23</v>
      </c>
      <c r="J86" s="191">
        <v>1418.22</v>
      </c>
      <c r="K86" s="193">
        <v>98</v>
      </c>
      <c r="L86" s="188">
        <v>5.5999999999999999E-3</v>
      </c>
      <c r="M86" s="188">
        <v>0.23200000000000001</v>
      </c>
      <c r="N86" s="13" t="s">
        <v>23</v>
      </c>
      <c r="O86" s="77">
        <v>365987513.77999997</v>
      </c>
      <c r="P86" s="24">
        <f>(O86/$O$121)</f>
        <v>1.5764987216267117E-3</v>
      </c>
      <c r="Q86" s="13" t="s">
        <v>23</v>
      </c>
      <c r="R86" s="191">
        <v>1419.13</v>
      </c>
      <c r="S86" s="13" t="s">
        <v>23</v>
      </c>
      <c r="T86" s="191">
        <v>1419.13</v>
      </c>
      <c r="U86" s="25">
        <v>98</v>
      </c>
      <c r="V86" s="52">
        <v>-1E-4</v>
      </c>
      <c r="W86" s="52">
        <v>0.2263</v>
      </c>
      <c r="X86" s="27">
        <f t="shared" si="64"/>
        <v>9.8936624211018323E-4</v>
      </c>
      <c r="Y86" s="27">
        <f t="shared" si="65"/>
        <v>6.4164939149079963E-4</v>
      </c>
      <c r="Z86" s="27">
        <f t="shared" si="66"/>
        <v>0</v>
      </c>
      <c r="AA86" s="20">
        <f t="shared" si="67"/>
        <v>-5.7000000000000002E-3</v>
      </c>
      <c r="AB86" s="21">
        <f t="shared" si="68"/>
        <v>-5.7000000000000106E-3</v>
      </c>
    </row>
    <row r="87" spans="1:30" ht="15" customHeight="1">
      <c r="A87" s="230">
        <v>76</v>
      </c>
      <c r="B87" s="238" t="s">
        <v>145</v>
      </c>
      <c r="C87" s="12" t="s">
        <v>31</v>
      </c>
      <c r="D87" s="13" t="s">
        <v>23</v>
      </c>
      <c r="E87" s="77">
        <v>1898766983.3599999</v>
      </c>
      <c r="F87" s="24">
        <f>(E87/$O$121)</f>
        <v>8.1789777225389788E-3</v>
      </c>
      <c r="G87" s="13" t="s">
        <v>23</v>
      </c>
      <c r="H87" s="191">
        <v>1.1385000000000001</v>
      </c>
      <c r="I87" s="13" t="s">
        <v>23</v>
      </c>
      <c r="J87" s="191">
        <v>1.1385000000000001</v>
      </c>
      <c r="K87" s="193">
        <v>1211</v>
      </c>
      <c r="L87" s="188">
        <v>6.0000000000000001E-3</v>
      </c>
      <c r="M87" s="188">
        <v>0.12239999999999999</v>
      </c>
      <c r="N87" s="13" t="s">
        <v>23</v>
      </c>
      <c r="O87" s="77">
        <v>1892482363.51</v>
      </c>
      <c r="P87" s="24">
        <f t="shared" si="63"/>
        <v>8.1519065936441551E-3</v>
      </c>
      <c r="Q87" s="13" t="s">
        <v>23</v>
      </c>
      <c r="R87" s="33">
        <v>1.1376999999999999</v>
      </c>
      <c r="S87" s="13" t="s">
        <v>23</v>
      </c>
      <c r="T87" s="33">
        <v>1.1376999999999999</v>
      </c>
      <c r="U87" s="25">
        <v>1222</v>
      </c>
      <c r="V87" s="52">
        <v>-6.9999999999999999E-4</v>
      </c>
      <c r="W87" s="52">
        <v>0.1217</v>
      </c>
      <c r="X87" s="27">
        <f t="shared" si="64"/>
        <v>-3.3098426005274402E-3</v>
      </c>
      <c r="Y87" s="27">
        <f t="shared" si="65"/>
        <v>-7.0267896354864634E-4</v>
      </c>
      <c r="Z87" s="27">
        <f t="shared" si="66"/>
        <v>9.0834021469859624E-3</v>
      </c>
      <c r="AA87" s="20">
        <f t="shared" si="67"/>
        <v>-6.7000000000000002E-3</v>
      </c>
      <c r="AB87" s="21">
        <f t="shared" si="68"/>
        <v>-6.999999999999923E-4</v>
      </c>
    </row>
    <row r="88" spans="1:30" ht="15.6" customHeight="1">
      <c r="A88" s="230">
        <v>77</v>
      </c>
      <c r="B88" s="238" t="s">
        <v>146</v>
      </c>
      <c r="C88" s="12" t="s">
        <v>147</v>
      </c>
      <c r="D88" s="13" t="s">
        <v>23</v>
      </c>
      <c r="E88" s="77">
        <v>525761926.18881929</v>
      </c>
      <c r="F88" s="24">
        <f t="shared" ref="F88:F106" si="69">(E88/$E$121)</f>
        <v>2.258045254930782E-3</v>
      </c>
      <c r="G88" s="13" t="s">
        <v>23</v>
      </c>
      <c r="H88" s="191">
        <v>3.0024999999999999</v>
      </c>
      <c r="I88" s="13" t="s">
        <v>23</v>
      </c>
      <c r="J88" s="191">
        <v>3.0024999999999999</v>
      </c>
      <c r="K88" s="193">
        <v>1383</v>
      </c>
      <c r="L88" s="188">
        <v>0.16900000000000001</v>
      </c>
      <c r="M88" s="188">
        <v>0.13769999999999999</v>
      </c>
      <c r="N88" s="13" t="s">
        <v>23</v>
      </c>
      <c r="O88" s="34">
        <v>526097868.64164615</v>
      </c>
      <c r="P88" s="24">
        <f t="shared" si="63"/>
        <v>2.2661773588884015E-3</v>
      </c>
      <c r="Q88" s="13" t="s">
        <v>23</v>
      </c>
      <c r="R88" s="33">
        <v>3.0045000000000002</v>
      </c>
      <c r="S88" s="13" t="s">
        <v>23</v>
      </c>
      <c r="T88" s="33">
        <v>3.0045000000000002</v>
      </c>
      <c r="U88" s="25">
        <v>1383</v>
      </c>
      <c r="V88" s="188">
        <v>3.4700000000000002E-2</v>
      </c>
      <c r="W88" s="26">
        <v>0.13500000000000001</v>
      </c>
      <c r="X88" s="27">
        <f t="shared" si="64"/>
        <v>6.3896306691901654E-4</v>
      </c>
      <c r="Y88" s="27">
        <f t="shared" si="65"/>
        <v>6.6611157368866736E-4</v>
      </c>
      <c r="Z88" s="27">
        <f t="shared" si="66"/>
        <v>0</v>
      </c>
      <c r="AA88" s="20">
        <f t="shared" si="67"/>
        <v>-0.1343</v>
      </c>
      <c r="AB88" s="21">
        <f t="shared" si="68"/>
        <v>-2.6999999999999802E-3</v>
      </c>
    </row>
    <row r="89" spans="1:30" ht="15" customHeight="1">
      <c r="A89" s="230">
        <v>78</v>
      </c>
      <c r="B89" s="184" t="s">
        <v>148</v>
      </c>
      <c r="C89" s="12" t="s">
        <v>149</v>
      </c>
      <c r="D89" s="13" t="s">
        <v>23</v>
      </c>
      <c r="E89" s="77">
        <v>6273649812.7200003</v>
      </c>
      <c r="F89" s="24">
        <f t="shared" si="69"/>
        <v>2.6944106229598332E-2</v>
      </c>
      <c r="G89" s="13" t="s">
        <v>23</v>
      </c>
      <c r="H89" s="191">
        <v>1275.3091156200001</v>
      </c>
      <c r="I89" s="13" t="s">
        <v>23</v>
      </c>
      <c r="J89" s="191">
        <v>1275.3091156200001</v>
      </c>
      <c r="K89" s="193">
        <v>504</v>
      </c>
      <c r="L89" s="188">
        <v>3.2230000000000002E-3</v>
      </c>
      <c r="M89" s="188">
        <v>0.13967499999999999</v>
      </c>
      <c r="N89" s="13" t="s">
        <v>23</v>
      </c>
      <c r="O89" s="34">
        <v>5501140045.5600004</v>
      </c>
      <c r="P89" s="24">
        <f t="shared" si="63"/>
        <v>2.3696273568851945E-2</v>
      </c>
      <c r="Q89" s="13" t="s">
        <v>23</v>
      </c>
      <c r="R89" s="33">
        <v>1279.78758197</v>
      </c>
      <c r="S89" s="13" t="s">
        <v>23</v>
      </c>
      <c r="T89" s="33">
        <v>1279.78758197</v>
      </c>
      <c r="U89" s="25">
        <v>502</v>
      </c>
      <c r="V89" s="26">
        <v>2.7599999999999999E-3</v>
      </c>
      <c r="W89" s="26">
        <v>0.14366999999999999</v>
      </c>
      <c r="X89" s="27">
        <f t="shared" ref="X89" si="70">((O89-E89)/E89)</f>
        <v>-0.12313562124454487</v>
      </c>
      <c r="Y89" s="27">
        <f t="shared" si="65"/>
        <v>3.5116712451496324E-3</v>
      </c>
      <c r="Z89" s="27">
        <f t="shared" ref="Z89" si="71">((U89-K89)/K89)</f>
        <v>-3.968253968253968E-3</v>
      </c>
      <c r="AA89" s="20">
        <f t="shared" si="67"/>
        <v>-4.630000000000003E-4</v>
      </c>
      <c r="AB89" s="21">
        <f t="shared" si="68"/>
        <v>3.9949999999999986E-3</v>
      </c>
    </row>
    <row r="90" spans="1:30" ht="16.2" customHeight="1">
      <c r="A90" s="230">
        <v>79</v>
      </c>
      <c r="B90" s="238" t="s">
        <v>150</v>
      </c>
      <c r="C90" s="12" t="s">
        <v>79</v>
      </c>
      <c r="D90" s="13" t="s">
        <v>23</v>
      </c>
      <c r="E90" s="189">
        <v>206351343.97999999</v>
      </c>
      <c r="F90" s="24">
        <f t="shared" si="69"/>
        <v>8.8623890379481288E-4</v>
      </c>
      <c r="G90" s="13" t="s">
        <v>23</v>
      </c>
      <c r="H90" s="191">
        <v>12.029500000000001</v>
      </c>
      <c r="I90" s="13" t="s">
        <v>23</v>
      </c>
      <c r="J90" s="191">
        <v>12.06</v>
      </c>
      <c r="K90" s="193">
        <v>47</v>
      </c>
      <c r="L90" s="188">
        <v>5.0939999999999996E-3</v>
      </c>
      <c r="M90" s="188">
        <v>0.125976</v>
      </c>
      <c r="N90" s="13" t="s">
        <v>23</v>
      </c>
      <c r="O90" s="189">
        <v>201258182.74000001</v>
      </c>
      <c r="P90" s="24">
        <f t="shared" si="63"/>
        <v>8.669237497464145E-4</v>
      </c>
      <c r="Q90" s="13" t="s">
        <v>23</v>
      </c>
      <c r="R90" s="33">
        <v>12.0242</v>
      </c>
      <c r="S90" s="13" t="s">
        <v>23</v>
      </c>
      <c r="T90" s="33">
        <v>12.055999999999999</v>
      </c>
      <c r="U90" s="25">
        <v>47</v>
      </c>
      <c r="V90" s="26">
        <v>-1.245E-3</v>
      </c>
      <c r="W90" s="26">
        <v>0.125976</v>
      </c>
      <c r="X90" s="27">
        <f t="shared" si="64"/>
        <v>-2.4681987244500912E-2</v>
      </c>
      <c r="Y90" s="27">
        <f t="shared" si="65"/>
        <v>-3.3167495854074093E-4</v>
      </c>
      <c r="Z90" s="27">
        <f t="shared" si="66"/>
        <v>0</v>
      </c>
      <c r="AA90" s="20">
        <f t="shared" si="67"/>
        <v>-6.3389999999999991E-3</v>
      </c>
      <c r="AB90" s="21">
        <f t="shared" si="68"/>
        <v>0</v>
      </c>
    </row>
    <row r="91" spans="1:30" ht="16.2" customHeight="1">
      <c r="A91" s="230">
        <v>80</v>
      </c>
      <c r="B91" s="238" t="s">
        <v>151</v>
      </c>
      <c r="C91" s="12" t="s">
        <v>81</v>
      </c>
      <c r="D91" s="13" t="s">
        <v>23</v>
      </c>
      <c r="E91" s="77">
        <v>2200318417.9892902</v>
      </c>
      <c r="F91" s="24">
        <f t="shared" si="69"/>
        <v>9.4499398217990985E-3</v>
      </c>
      <c r="G91" s="13" t="s">
        <v>23</v>
      </c>
      <c r="H91" s="189">
        <v>5084.3327538011699</v>
      </c>
      <c r="I91" s="13" t="s">
        <v>23</v>
      </c>
      <c r="J91" s="189">
        <v>5084.3327538011699</v>
      </c>
      <c r="K91" s="193">
        <v>1200</v>
      </c>
      <c r="L91" s="188">
        <v>0.13105078866227032</v>
      </c>
      <c r="M91" s="188">
        <v>0.10028371197651004</v>
      </c>
      <c r="N91" s="13" t="s">
        <v>23</v>
      </c>
      <c r="O91" s="34">
        <v>2204420043.4025602</v>
      </c>
      <c r="P91" s="24">
        <f t="shared" si="63"/>
        <v>9.4955845472954169E-3</v>
      </c>
      <c r="Q91" s="13" t="s">
        <v>23</v>
      </c>
      <c r="R91" s="34">
        <v>5095.8149942586897</v>
      </c>
      <c r="S91" s="13" t="s">
        <v>23</v>
      </c>
      <c r="T91" s="34">
        <v>5095.8149942586897</v>
      </c>
      <c r="U91" s="25">
        <v>1201</v>
      </c>
      <c r="V91" s="26">
        <v>0.11775720686431719</v>
      </c>
      <c r="W91" s="26">
        <v>0.10097275215130454</v>
      </c>
      <c r="X91" s="27">
        <f t="shared" si="64"/>
        <v>1.8641053857187504E-3</v>
      </c>
      <c r="Y91" s="27">
        <f t="shared" si="65"/>
        <v>2.2583573919184117E-3</v>
      </c>
      <c r="Z91" s="27">
        <f t="shared" si="66"/>
        <v>8.3333333333333339E-4</v>
      </c>
      <c r="AA91" s="20">
        <f t="shared" si="67"/>
        <v>-1.3293581797953133E-2</v>
      </c>
      <c r="AB91" s="21">
        <f t="shared" si="68"/>
        <v>6.8904017479450019E-4</v>
      </c>
    </row>
    <row r="92" spans="1:30" ht="15.6" customHeight="1">
      <c r="A92" s="230">
        <v>81</v>
      </c>
      <c r="B92" s="238" t="s">
        <v>152</v>
      </c>
      <c r="C92" s="12" t="s">
        <v>83</v>
      </c>
      <c r="D92" s="13" t="s">
        <v>23</v>
      </c>
      <c r="E92" s="77">
        <v>367967794.10000002</v>
      </c>
      <c r="F92" s="24">
        <f t="shared" si="69"/>
        <v>1.5803501357693434E-3</v>
      </c>
      <c r="G92" s="13" t="s">
        <v>23</v>
      </c>
      <c r="H92" s="225">
        <v>116.93</v>
      </c>
      <c r="I92" s="13" t="s">
        <v>23</v>
      </c>
      <c r="J92" s="225">
        <v>116.93</v>
      </c>
      <c r="K92" s="193">
        <v>102</v>
      </c>
      <c r="L92" s="188">
        <v>2.2000000000000001E-3</v>
      </c>
      <c r="M92" s="188">
        <v>0.12570000000000001</v>
      </c>
      <c r="N92" s="13" t="s">
        <v>23</v>
      </c>
      <c r="O92" s="77">
        <v>368525463.93000001</v>
      </c>
      <c r="P92" s="24">
        <f t="shared" si="63"/>
        <v>1.5874309939485278E-3</v>
      </c>
      <c r="Q92" s="13" t="s">
        <v>23</v>
      </c>
      <c r="R92" s="63">
        <v>117.11</v>
      </c>
      <c r="S92" s="13" t="s">
        <v>23</v>
      </c>
      <c r="T92" s="63">
        <v>117.11</v>
      </c>
      <c r="U92" s="25">
        <v>102</v>
      </c>
      <c r="V92" s="52">
        <v>1.5E-3</v>
      </c>
      <c r="W92" s="52">
        <v>0.12570000000000001</v>
      </c>
      <c r="X92" s="27">
        <f t="shared" si="64"/>
        <v>1.5155397807679585E-3</v>
      </c>
      <c r="Y92" s="27">
        <f t="shared" si="65"/>
        <v>1.5393825365602719E-3</v>
      </c>
      <c r="Z92" s="27">
        <f t="shared" si="66"/>
        <v>0</v>
      </c>
      <c r="AA92" s="20">
        <f t="shared" si="67"/>
        <v>-7.000000000000001E-4</v>
      </c>
      <c r="AB92" s="21">
        <f t="shared" si="68"/>
        <v>0</v>
      </c>
    </row>
    <row r="93" spans="1:30" ht="13.5" customHeight="1">
      <c r="A93" s="230">
        <v>82</v>
      </c>
      <c r="B93" s="238" t="s">
        <v>153</v>
      </c>
      <c r="C93" s="12" t="s">
        <v>33</v>
      </c>
      <c r="D93" s="13" t="s">
        <v>23</v>
      </c>
      <c r="E93" s="77">
        <v>1168556910.7</v>
      </c>
      <c r="F93" s="24">
        <f t="shared" si="69"/>
        <v>5.0187247419187907E-3</v>
      </c>
      <c r="G93" s="13" t="s">
        <v>23</v>
      </c>
      <c r="H93" s="225">
        <v>1.6187</v>
      </c>
      <c r="I93" s="13" t="s">
        <v>23</v>
      </c>
      <c r="J93" s="225">
        <v>1.6187</v>
      </c>
      <c r="K93" s="193">
        <v>3356</v>
      </c>
      <c r="L93" s="188">
        <v>6.3413117811625952E-3</v>
      </c>
      <c r="M93" s="188">
        <v>0.10391697355205887</v>
      </c>
      <c r="N93" s="13" t="s">
        <v>23</v>
      </c>
      <c r="O93" s="77">
        <v>1090573608.8900001</v>
      </c>
      <c r="P93" s="24">
        <f t="shared" si="63"/>
        <v>4.6976681868125198E-3</v>
      </c>
      <c r="Q93" s="13" t="s">
        <v>23</v>
      </c>
      <c r="R93" s="63">
        <v>1.62</v>
      </c>
      <c r="S93" s="13" t="s">
        <v>23</v>
      </c>
      <c r="T93" s="63">
        <v>1.62</v>
      </c>
      <c r="U93" s="25">
        <v>3391</v>
      </c>
      <c r="V93" s="52">
        <v>8.031136096868785E-4</v>
      </c>
      <c r="W93" s="52">
        <v>0.10478741211918319</v>
      </c>
      <c r="X93" s="27">
        <f t="shared" si="64"/>
        <v>-6.6734705940240127E-2</v>
      </c>
      <c r="Y93" s="27">
        <f t="shared" si="65"/>
        <v>8.0311360968683438E-4</v>
      </c>
      <c r="Z93" s="27">
        <f t="shared" si="66"/>
        <v>1.0429082240762813E-2</v>
      </c>
      <c r="AA93" s="20">
        <f t="shared" si="67"/>
        <v>-5.5381981714757167E-3</v>
      </c>
      <c r="AB93" s="21">
        <f t="shared" si="68"/>
        <v>8.7043856712432088E-4</v>
      </c>
    </row>
    <row r="94" spans="1:30" ht="15" customHeight="1">
      <c r="A94" s="230">
        <v>83</v>
      </c>
      <c r="B94" s="238" t="s">
        <v>154</v>
      </c>
      <c r="C94" s="12" t="s">
        <v>33</v>
      </c>
      <c r="D94" s="13" t="s">
        <v>23</v>
      </c>
      <c r="E94" s="77">
        <v>253307251.59999999</v>
      </c>
      <c r="F94" s="24">
        <f t="shared" si="69"/>
        <v>1.0879053979072652E-3</v>
      </c>
      <c r="G94" s="13" t="s">
        <v>23</v>
      </c>
      <c r="H94" s="225">
        <v>1.0893999999999999</v>
      </c>
      <c r="I94" s="13" t="s">
        <v>23</v>
      </c>
      <c r="J94" s="225">
        <v>1.0893999999999999</v>
      </c>
      <c r="K94" s="193">
        <v>339</v>
      </c>
      <c r="L94" s="188">
        <v>5.2597582356739281E-3</v>
      </c>
      <c r="M94" s="188">
        <v>0.11309101954034606</v>
      </c>
      <c r="N94" s="13" t="s">
        <v>23</v>
      </c>
      <c r="O94" s="77">
        <v>275569151.74000001</v>
      </c>
      <c r="P94" s="24">
        <f t="shared" si="63"/>
        <v>1.1870197727538096E-3</v>
      </c>
      <c r="Q94" s="13" t="s">
        <v>23</v>
      </c>
      <c r="R94" s="63">
        <v>1.0912999999999999</v>
      </c>
      <c r="S94" s="13" t="s">
        <v>23</v>
      </c>
      <c r="T94" s="63">
        <v>1.0912999999999999</v>
      </c>
      <c r="U94" s="25">
        <v>341</v>
      </c>
      <c r="V94" s="52">
        <v>1.7440793097118767E-3</v>
      </c>
      <c r="W94" s="52">
        <v>0.11501468057102349</v>
      </c>
      <c r="X94" s="27">
        <f t="shared" ref="X94" si="72">((O94-E94)/E94)</f>
        <v>8.7884969732939203E-2</v>
      </c>
      <c r="Y94" s="27">
        <f t="shared" ref="Y94" si="73">((T94-J94)/J94)</f>
        <v>1.7440793097117798E-3</v>
      </c>
      <c r="Z94" s="27">
        <f t="shared" ref="Z94" si="74">((U94-K94)/K94)</f>
        <v>5.8997050147492625E-3</v>
      </c>
      <c r="AA94" s="20">
        <f t="shared" ref="AA94" si="75">V94-L94</f>
        <v>-3.5156789259620513E-3</v>
      </c>
      <c r="AB94" s="21">
        <f t="shared" ref="AB94" si="76">W94-M94</f>
        <v>1.923661030677426E-3</v>
      </c>
    </row>
    <row r="95" spans="1:30" ht="15.6" customHeight="1">
      <c r="A95" s="230">
        <v>84</v>
      </c>
      <c r="B95" s="238" t="s">
        <v>155</v>
      </c>
      <c r="C95" s="12" t="s">
        <v>35</v>
      </c>
      <c r="D95" s="13" t="s">
        <v>23</v>
      </c>
      <c r="E95" s="77">
        <v>303293344.06</v>
      </c>
      <c r="F95" s="24">
        <f t="shared" si="69"/>
        <v>1.3025859467823439E-3</v>
      </c>
      <c r="G95" s="13" t="s">
        <v>23</v>
      </c>
      <c r="H95" s="225">
        <v>159.74520000000001</v>
      </c>
      <c r="I95" s="13" t="s">
        <v>23</v>
      </c>
      <c r="J95" s="225">
        <v>159.74520000000001</v>
      </c>
      <c r="K95" s="193">
        <v>594</v>
      </c>
      <c r="L95" s="188">
        <v>6.4700000000000001E-4</v>
      </c>
      <c r="M95" s="188">
        <v>0.16270000000000001</v>
      </c>
      <c r="N95" s="13" t="s">
        <v>23</v>
      </c>
      <c r="O95" s="77">
        <v>306368428.44</v>
      </c>
      <c r="P95" s="24">
        <f t="shared" si="63"/>
        <v>1.3196882887998636E-3</v>
      </c>
      <c r="Q95" s="13" t="s">
        <v>23</v>
      </c>
      <c r="R95" s="63">
        <v>160.56829999999999</v>
      </c>
      <c r="S95" s="13" t="s">
        <v>23</v>
      </c>
      <c r="T95" s="63">
        <v>160.56829999999999</v>
      </c>
      <c r="U95" s="25">
        <v>603</v>
      </c>
      <c r="V95" s="52">
        <v>6.4099999999999997E-4</v>
      </c>
      <c r="W95" s="52">
        <v>0.1671</v>
      </c>
      <c r="X95" s="27">
        <f t="shared" si="64"/>
        <v>1.0138977462662868E-2</v>
      </c>
      <c r="Y95" s="27">
        <f t="shared" si="65"/>
        <v>5.1525804844213307E-3</v>
      </c>
      <c r="Z95" s="27">
        <f t="shared" si="66"/>
        <v>1.5151515151515152E-2</v>
      </c>
      <c r="AA95" s="20">
        <f t="shared" si="67"/>
        <v>-6.0000000000000374E-6</v>
      </c>
      <c r="AB95" s="21">
        <f t="shared" si="68"/>
        <v>4.3999999999999873E-3</v>
      </c>
    </row>
    <row r="96" spans="1:30" ht="15" customHeight="1">
      <c r="A96" s="230">
        <v>85</v>
      </c>
      <c r="B96" s="238" t="s">
        <v>156</v>
      </c>
      <c r="C96" s="12" t="s">
        <v>86</v>
      </c>
      <c r="D96" s="13" t="s">
        <v>23</v>
      </c>
      <c r="E96" s="77">
        <v>3511687081.46</v>
      </c>
      <c r="F96" s="24">
        <f t="shared" si="69"/>
        <v>1.5082013276565607E-2</v>
      </c>
      <c r="G96" s="13" t="s">
        <v>23</v>
      </c>
      <c r="H96" s="191">
        <v>1447.222469</v>
      </c>
      <c r="I96" s="13" t="s">
        <v>23</v>
      </c>
      <c r="J96" s="191">
        <v>1447.222469</v>
      </c>
      <c r="K96" s="193">
        <v>322</v>
      </c>
      <c r="L96" s="188">
        <v>3.3E-3</v>
      </c>
      <c r="M96" s="188">
        <v>0.16431999999999999</v>
      </c>
      <c r="N96" s="13" t="s">
        <v>23</v>
      </c>
      <c r="O96" s="34">
        <v>3520722886.9499998</v>
      </c>
      <c r="P96" s="24">
        <f t="shared" si="63"/>
        <v>1.5165586041864285E-2</v>
      </c>
      <c r="Q96" s="13" t="s">
        <v>23</v>
      </c>
      <c r="R96" s="33">
        <v>1451.7412260000001</v>
      </c>
      <c r="S96" s="13" t="s">
        <v>23</v>
      </c>
      <c r="T96" s="33">
        <v>1451.7412260000001</v>
      </c>
      <c r="U96" s="25">
        <v>322</v>
      </c>
      <c r="V96" s="26">
        <v>3.3E-3</v>
      </c>
      <c r="W96" s="26">
        <v>0.163964</v>
      </c>
      <c r="X96" s="27">
        <f t="shared" si="64"/>
        <v>2.5730668138697296E-3</v>
      </c>
      <c r="Y96" s="27">
        <f t="shared" si="65"/>
        <v>3.122365148961801E-3</v>
      </c>
      <c r="Z96" s="27">
        <f t="shared" si="66"/>
        <v>0</v>
      </c>
      <c r="AA96" s="20">
        <f t="shared" si="67"/>
        <v>0</v>
      </c>
      <c r="AB96" s="21">
        <f t="shared" si="68"/>
        <v>-3.5599999999999521E-4</v>
      </c>
    </row>
    <row r="97" spans="1:28" ht="14.4" customHeight="1">
      <c r="A97" s="230">
        <v>86</v>
      </c>
      <c r="B97" s="238" t="s">
        <v>157</v>
      </c>
      <c r="C97" s="12" t="s">
        <v>88</v>
      </c>
      <c r="D97" s="13" t="s">
        <v>23</v>
      </c>
      <c r="E97" s="77">
        <v>156078594.93000001</v>
      </c>
      <c r="F97" s="24">
        <f t="shared" si="69"/>
        <v>6.7032722059714035E-4</v>
      </c>
      <c r="G97" s="13" t="s">
        <v>23</v>
      </c>
      <c r="H97" s="191">
        <v>1056.19</v>
      </c>
      <c r="I97" s="13" t="s">
        <v>23</v>
      </c>
      <c r="J97" s="191">
        <v>1064.92</v>
      </c>
      <c r="K97" s="193">
        <v>70</v>
      </c>
      <c r="L97" s="188">
        <v>5.1000000000000004E-3</v>
      </c>
      <c r="M97" s="188">
        <v>8.2699999999999996E-2</v>
      </c>
      <c r="N97" s="13" t="s">
        <v>23</v>
      </c>
      <c r="O97" s="77">
        <v>155898255.96000001</v>
      </c>
      <c r="P97" s="24">
        <f t="shared" si="63"/>
        <v>6.7153493485712628E-4</v>
      </c>
      <c r="Q97" s="13" t="s">
        <v>23</v>
      </c>
      <c r="R97" s="33">
        <v>1057.82</v>
      </c>
      <c r="S97" s="13" t="s">
        <v>23</v>
      </c>
      <c r="T97" s="33">
        <v>1067.26</v>
      </c>
      <c r="U97" s="25">
        <v>70</v>
      </c>
      <c r="V97" s="52">
        <v>7.1000000000000004E-3</v>
      </c>
      <c r="W97" s="52">
        <v>8.4699999999999998E-2</v>
      </c>
      <c r="X97" s="27">
        <f t="shared" si="64"/>
        <v>-1.1554369135683173E-3</v>
      </c>
      <c r="Y97" s="27">
        <f t="shared" si="65"/>
        <v>2.1973481576080061E-3</v>
      </c>
      <c r="Z97" s="27">
        <f t="shared" si="66"/>
        <v>0</v>
      </c>
      <c r="AA97" s="20">
        <f t="shared" si="67"/>
        <v>2E-3</v>
      </c>
      <c r="AB97" s="21">
        <f t="shared" si="68"/>
        <v>2.0000000000000018E-3</v>
      </c>
    </row>
    <row r="98" spans="1:28" ht="15" customHeight="1">
      <c r="A98" s="230">
        <v>87</v>
      </c>
      <c r="B98" s="238" t="s">
        <v>158</v>
      </c>
      <c r="C98" s="12" t="s">
        <v>91</v>
      </c>
      <c r="D98" s="13" t="s">
        <v>23</v>
      </c>
      <c r="E98" s="77">
        <v>805342315.63</v>
      </c>
      <c r="F98" s="24">
        <f t="shared" si="69"/>
        <v>3.4587886718716173E-3</v>
      </c>
      <c r="G98" s="13" t="s">
        <v>23</v>
      </c>
      <c r="H98" s="260">
        <v>1.23106</v>
      </c>
      <c r="I98" s="13" t="s">
        <v>23</v>
      </c>
      <c r="J98" s="260">
        <v>1.23106</v>
      </c>
      <c r="K98" s="193">
        <v>75</v>
      </c>
      <c r="L98" s="188">
        <v>1.299E-3</v>
      </c>
      <c r="M98" s="188">
        <v>0.13519999999999999</v>
      </c>
      <c r="N98" s="13" t="s">
        <v>23</v>
      </c>
      <c r="O98" s="34">
        <v>806081290.90999997</v>
      </c>
      <c r="P98" s="24">
        <f t="shared" si="63"/>
        <v>3.4722116924751456E-3</v>
      </c>
      <c r="Q98" s="13" t="s">
        <v>23</v>
      </c>
      <c r="R98" s="64">
        <v>1.2351300000000001</v>
      </c>
      <c r="S98" s="13" t="s">
        <v>23</v>
      </c>
      <c r="T98" s="64">
        <v>1.2351300000000001</v>
      </c>
      <c r="U98" s="25">
        <v>70</v>
      </c>
      <c r="V98" s="26">
        <v>6.4000000000000005E-4</v>
      </c>
      <c r="W98" s="26">
        <v>0.13339999999999999</v>
      </c>
      <c r="X98" s="27">
        <f t="shared" si="64"/>
        <v>9.1759152059691382E-4</v>
      </c>
      <c r="Y98" s="27">
        <f t="shared" si="65"/>
        <v>3.3060939353077982E-3</v>
      </c>
      <c r="Z98" s="27">
        <f t="shared" si="66"/>
        <v>-6.6666666666666666E-2</v>
      </c>
      <c r="AA98" s="20">
        <f t="shared" si="67"/>
        <v>-6.5899999999999997E-4</v>
      </c>
      <c r="AB98" s="21">
        <f t="shared" si="68"/>
        <v>-1.799999999999996E-3</v>
      </c>
    </row>
    <row r="99" spans="1:28" ht="15" customHeight="1">
      <c r="A99" s="230">
        <v>88</v>
      </c>
      <c r="B99" s="238" t="s">
        <v>159</v>
      </c>
      <c r="C99" s="12" t="s">
        <v>37</v>
      </c>
      <c r="D99" s="13" t="s">
        <v>23</v>
      </c>
      <c r="E99" s="77">
        <v>1136713847.5599999</v>
      </c>
      <c r="F99" s="24">
        <f t="shared" si="69"/>
        <v>4.8819649766254861E-3</v>
      </c>
      <c r="G99" s="13" t="s">
        <v>23</v>
      </c>
      <c r="H99" s="225">
        <v>4.03</v>
      </c>
      <c r="I99" s="13" t="s">
        <v>23</v>
      </c>
      <c r="J99" s="225">
        <v>4.05</v>
      </c>
      <c r="K99" s="258">
        <v>855</v>
      </c>
      <c r="L99" s="259">
        <v>2.7E-2</v>
      </c>
      <c r="M99" s="259">
        <v>0.16300000000000001</v>
      </c>
      <c r="N99" s="13" t="s">
        <v>23</v>
      </c>
      <c r="O99" s="77">
        <v>1132530079.6199999</v>
      </c>
      <c r="P99" s="24">
        <f t="shared" si="63"/>
        <v>4.8783965449651244E-3</v>
      </c>
      <c r="Q99" s="13" t="s">
        <v>23</v>
      </c>
      <c r="R99" s="63">
        <v>4.04</v>
      </c>
      <c r="S99" s="13" t="s">
        <v>23</v>
      </c>
      <c r="T99" s="63">
        <v>4.0599999999999996</v>
      </c>
      <c r="U99" s="57">
        <v>857</v>
      </c>
      <c r="V99" s="58">
        <v>3.0800000000000001E-2</v>
      </c>
      <c r="W99" s="58">
        <v>0.1643</v>
      </c>
      <c r="X99" s="27">
        <f>((O99-E99)/E99)</f>
        <v>-3.6805814840565865E-3</v>
      </c>
      <c r="Y99" s="27">
        <f>((T99-J99)/J99)</f>
        <v>2.4691358024690833E-3</v>
      </c>
      <c r="Z99" s="27">
        <f>((U99-K99)/K99)</f>
        <v>2.3391812865497076E-3</v>
      </c>
      <c r="AA99" s="20">
        <f>V99-L99</f>
        <v>3.8000000000000013E-3</v>
      </c>
      <c r="AB99" s="21">
        <f>W99-M99</f>
        <v>1.2999999999999956E-3</v>
      </c>
    </row>
    <row r="100" spans="1:28" ht="14.4" customHeight="1">
      <c r="A100" s="230">
        <v>89</v>
      </c>
      <c r="B100" s="238" t="s">
        <v>160</v>
      </c>
      <c r="C100" s="12" t="s">
        <v>39</v>
      </c>
      <c r="D100" s="13" t="s">
        <v>23</v>
      </c>
      <c r="E100" s="64">
        <v>11730422581.57</v>
      </c>
      <c r="F100" s="24">
        <f t="shared" si="69"/>
        <v>5.0379884372103306E-2</v>
      </c>
      <c r="G100" s="13" t="s">
        <v>23</v>
      </c>
      <c r="H100" s="260">
        <v>1784.06</v>
      </c>
      <c r="I100" s="13" t="s">
        <v>23</v>
      </c>
      <c r="J100" s="260">
        <v>1784.06</v>
      </c>
      <c r="K100" s="193">
        <v>2323</v>
      </c>
      <c r="L100" s="188">
        <v>2.5999999999999999E-3</v>
      </c>
      <c r="M100" s="188">
        <v>7.0699999999999999E-2</v>
      </c>
      <c r="N100" s="13" t="s">
        <v>23</v>
      </c>
      <c r="O100" s="64">
        <v>11714163810.139999</v>
      </c>
      <c r="P100" s="24">
        <f t="shared" si="63"/>
        <v>5.0459000857369631E-2</v>
      </c>
      <c r="Q100" s="13" t="s">
        <v>23</v>
      </c>
      <c r="R100" s="64">
        <v>1788.85</v>
      </c>
      <c r="S100" s="13" t="s">
        <v>23</v>
      </c>
      <c r="T100" s="64">
        <v>1788.85</v>
      </c>
      <c r="U100" s="25">
        <v>2328</v>
      </c>
      <c r="V100" s="52">
        <v>2.7000000000000001E-3</v>
      </c>
      <c r="W100" s="52">
        <v>7.3599999999999999E-2</v>
      </c>
      <c r="X100" s="27">
        <f t="shared" si="64"/>
        <v>-1.3860345880075048E-3</v>
      </c>
      <c r="Y100" s="27">
        <f t="shared" si="65"/>
        <v>2.6848872795757787E-3</v>
      </c>
      <c r="Z100" s="27">
        <f t="shared" si="66"/>
        <v>2.1523891519586742E-3</v>
      </c>
      <c r="AA100" s="20">
        <f t="shared" si="67"/>
        <v>1.0000000000000026E-4</v>
      </c>
      <c r="AB100" s="21">
        <f t="shared" si="68"/>
        <v>2.8999999999999998E-3</v>
      </c>
    </row>
    <row r="101" spans="1:28" ht="13.95" customHeight="1">
      <c r="A101" s="230">
        <v>90</v>
      </c>
      <c r="B101" s="238" t="s">
        <v>161</v>
      </c>
      <c r="C101" s="12" t="s">
        <v>101</v>
      </c>
      <c r="D101" s="13" t="s">
        <v>23</v>
      </c>
      <c r="E101" s="77">
        <v>23572504.199999999</v>
      </c>
      <c r="F101" s="24">
        <f t="shared" si="69"/>
        <v>1.0123932259889429E-4</v>
      </c>
      <c r="G101" s="13" t="s">
        <v>23</v>
      </c>
      <c r="H101" s="225">
        <v>0.72</v>
      </c>
      <c r="I101" s="13" t="s">
        <v>23</v>
      </c>
      <c r="J101" s="225">
        <v>0.72</v>
      </c>
      <c r="K101" s="193">
        <v>744</v>
      </c>
      <c r="L101" s="188">
        <v>2.0999999999999999E-3</v>
      </c>
      <c r="M101" s="188">
        <v>-1.29E-2</v>
      </c>
      <c r="N101" s="13" t="s">
        <v>23</v>
      </c>
      <c r="O101" s="34">
        <v>23622980.899999999</v>
      </c>
      <c r="P101" s="24">
        <f t="shared" si="63"/>
        <v>1.0175647470926741E-4</v>
      </c>
      <c r="Q101" s="13" t="s">
        <v>23</v>
      </c>
      <c r="R101" s="63">
        <v>0.72160000000000002</v>
      </c>
      <c r="S101" s="13" t="s">
        <v>23</v>
      </c>
      <c r="T101" s="63">
        <v>0.72160000000000002</v>
      </c>
      <c r="U101" s="25">
        <v>744</v>
      </c>
      <c r="V101" s="52">
        <v>2.2000000000000001E-3</v>
      </c>
      <c r="W101" s="52">
        <v>-1.0693720866465627E-2</v>
      </c>
      <c r="X101" s="27">
        <f t="shared" si="64"/>
        <v>2.1413380424808348E-3</v>
      </c>
      <c r="Y101" s="27">
        <f t="shared" si="65"/>
        <v>2.222222222222286E-3</v>
      </c>
      <c r="Z101" s="27">
        <f t="shared" si="66"/>
        <v>0</v>
      </c>
      <c r="AA101" s="20">
        <f t="shared" si="67"/>
        <v>1.0000000000000026E-4</v>
      </c>
      <c r="AB101" s="21">
        <f t="shared" si="68"/>
        <v>2.206279133534373E-3</v>
      </c>
    </row>
    <row r="102" spans="1:28" ht="15.6" customHeight="1">
      <c r="A102" s="230">
        <v>91</v>
      </c>
      <c r="B102" s="238" t="s">
        <v>162</v>
      </c>
      <c r="C102" s="12" t="s">
        <v>45</v>
      </c>
      <c r="D102" s="13" t="s">
        <v>23</v>
      </c>
      <c r="E102" s="77">
        <v>13916801944.450001</v>
      </c>
      <c r="F102" s="24">
        <f t="shared" si="69"/>
        <v>5.9769958662223635E-2</v>
      </c>
      <c r="G102" s="13" t="s">
        <v>23</v>
      </c>
      <c r="H102" s="225">
        <v>1</v>
      </c>
      <c r="I102" s="13" t="s">
        <v>23</v>
      </c>
      <c r="J102" s="225">
        <v>1</v>
      </c>
      <c r="K102" s="193">
        <v>7747</v>
      </c>
      <c r="L102" s="188">
        <v>0.06</v>
      </c>
      <c r="M102" s="188">
        <v>0.06</v>
      </c>
      <c r="N102" s="13" t="s">
        <v>23</v>
      </c>
      <c r="O102" s="34">
        <v>13899680996.26</v>
      </c>
      <c r="P102" s="24">
        <f t="shared" si="63"/>
        <v>5.987316095924268E-2</v>
      </c>
      <c r="Q102" s="13" t="s">
        <v>23</v>
      </c>
      <c r="R102" s="63">
        <v>1</v>
      </c>
      <c r="S102" s="13" t="s">
        <v>23</v>
      </c>
      <c r="T102" s="63">
        <v>1</v>
      </c>
      <c r="U102" s="25">
        <v>7773</v>
      </c>
      <c r="V102" s="26">
        <v>0.06</v>
      </c>
      <c r="W102" s="26">
        <v>0.06</v>
      </c>
      <c r="X102" s="27">
        <f t="shared" si="64"/>
        <v>-1.2302358155515997E-3</v>
      </c>
      <c r="Y102" s="27">
        <f t="shared" si="65"/>
        <v>0</v>
      </c>
      <c r="Z102" s="27">
        <f t="shared" si="66"/>
        <v>3.3561378598167034E-3</v>
      </c>
      <c r="AA102" s="20">
        <f t="shared" si="67"/>
        <v>0</v>
      </c>
      <c r="AB102" s="21">
        <f t="shared" si="68"/>
        <v>0</v>
      </c>
    </row>
    <row r="103" spans="1:28" ht="14.4" customHeight="1">
      <c r="A103" s="230">
        <v>92</v>
      </c>
      <c r="B103" s="238" t="s">
        <v>163</v>
      </c>
      <c r="C103" s="12" t="s">
        <v>164</v>
      </c>
      <c r="D103" s="13" t="s">
        <v>23</v>
      </c>
      <c r="E103" s="77">
        <v>2196616742.7800002</v>
      </c>
      <c r="F103" s="24">
        <f t="shared" si="69"/>
        <v>9.4340418464507834E-3</v>
      </c>
      <c r="G103" s="13" t="s">
        <v>23</v>
      </c>
      <c r="H103" s="189">
        <v>294.5</v>
      </c>
      <c r="I103" s="13" t="s">
        <v>23</v>
      </c>
      <c r="J103" s="189">
        <v>294.5</v>
      </c>
      <c r="K103" s="193">
        <v>606</v>
      </c>
      <c r="L103" s="188">
        <v>3.0000000000000001E-3</v>
      </c>
      <c r="M103" s="188">
        <v>0.1457</v>
      </c>
      <c r="N103" s="13" t="s">
        <v>23</v>
      </c>
      <c r="O103" s="77">
        <v>2180381750.1500001</v>
      </c>
      <c r="P103" s="24">
        <f t="shared" si="63"/>
        <v>9.3920391061098774E-3</v>
      </c>
      <c r="Q103" s="13" t="s">
        <v>23</v>
      </c>
      <c r="R103" s="77">
        <v>296.23</v>
      </c>
      <c r="S103" s="13" t="s">
        <v>23</v>
      </c>
      <c r="T103" s="77">
        <v>296.23</v>
      </c>
      <c r="U103" s="25">
        <v>583</v>
      </c>
      <c r="V103" s="188">
        <v>3.0000000000000001E-3</v>
      </c>
      <c r="W103" s="188">
        <v>0.14710000000000001</v>
      </c>
      <c r="X103" s="27">
        <f t="shared" si="64"/>
        <v>-7.3909081697398826E-3</v>
      </c>
      <c r="Y103" s="27">
        <f t="shared" si="65"/>
        <v>5.8743633276740854E-3</v>
      </c>
      <c r="Z103" s="27">
        <f t="shared" si="66"/>
        <v>-3.7953795379537955E-2</v>
      </c>
      <c r="AA103" s="20">
        <f t="shared" si="67"/>
        <v>0</v>
      </c>
      <c r="AB103" s="21">
        <f t="shared" si="68"/>
        <v>1.4000000000000123E-3</v>
      </c>
    </row>
    <row r="104" spans="1:28" ht="13.95" customHeight="1">
      <c r="A104" s="230">
        <v>93</v>
      </c>
      <c r="B104" s="238" t="s">
        <v>165</v>
      </c>
      <c r="C104" s="12" t="s">
        <v>49</v>
      </c>
      <c r="D104" s="13" t="s">
        <v>23</v>
      </c>
      <c r="E104" s="77">
        <v>751590032.50999999</v>
      </c>
      <c r="F104" s="24">
        <f t="shared" si="69"/>
        <v>3.2279330663304469E-3</v>
      </c>
      <c r="G104" s="13" t="s">
        <v>23</v>
      </c>
      <c r="H104" s="225">
        <v>113.13</v>
      </c>
      <c r="I104" s="13" t="s">
        <v>23</v>
      </c>
      <c r="J104" s="225">
        <v>113.13</v>
      </c>
      <c r="K104" s="258">
        <v>208</v>
      </c>
      <c r="L104" s="259">
        <v>0.14940000000000001</v>
      </c>
      <c r="M104" s="259">
        <v>0.1709</v>
      </c>
      <c r="N104" s="13" t="s">
        <v>23</v>
      </c>
      <c r="O104" s="34">
        <v>741385341.58000004</v>
      </c>
      <c r="P104" s="24">
        <f t="shared" si="63"/>
        <v>3.1935325638902268E-3</v>
      </c>
      <c r="Q104" s="13" t="s">
        <v>23</v>
      </c>
      <c r="R104" s="63">
        <v>113.48533999999999</v>
      </c>
      <c r="S104" s="13" t="s">
        <v>23</v>
      </c>
      <c r="T104" s="63">
        <v>113.48533999999999</v>
      </c>
      <c r="U104" s="57">
        <v>209</v>
      </c>
      <c r="V104" s="58">
        <v>0.14899999999999999</v>
      </c>
      <c r="W104" s="58">
        <v>0.17050000000000001</v>
      </c>
      <c r="X104" s="27">
        <f t="shared" si="64"/>
        <v>-1.3577469748927483E-2</v>
      </c>
      <c r="Y104" s="27">
        <f t="shared" si="65"/>
        <v>3.1409882436135264E-3</v>
      </c>
      <c r="Z104" s="27">
        <f t="shared" si="66"/>
        <v>4.807692307692308E-3</v>
      </c>
      <c r="AA104" s="20">
        <f t="shared" si="67"/>
        <v>-4.0000000000001146E-4</v>
      </c>
      <c r="AB104" s="21">
        <f t="shared" si="68"/>
        <v>-3.999999999999837E-4</v>
      </c>
    </row>
    <row r="105" spans="1:28" ht="15.6" customHeight="1">
      <c r="A105" s="230">
        <v>94</v>
      </c>
      <c r="B105" s="184" t="s">
        <v>166</v>
      </c>
      <c r="C105" s="65" t="s">
        <v>53</v>
      </c>
      <c r="D105" s="13" t="s">
        <v>23</v>
      </c>
      <c r="E105" s="77">
        <v>1540129865.3399999</v>
      </c>
      <c r="F105" s="24">
        <f t="shared" si="69"/>
        <v>6.614558341296122E-3</v>
      </c>
      <c r="G105" s="13" t="s">
        <v>23</v>
      </c>
      <c r="H105" s="225">
        <v>114.0527</v>
      </c>
      <c r="I105" s="13" t="s">
        <v>23</v>
      </c>
      <c r="J105" s="225">
        <v>114.70699999999999</v>
      </c>
      <c r="K105" s="193">
        <v>4842</v>
      </c>
      <c r="L105" s="188">
        <v>8.6E-3</v>
      </c>
      <c r="M105" s="188">
        <v>0.114</v>
      </c>
      <c r="N105" s="13" t="s">
        <v>23</v>
      </c>
      <c r="O105" s="34">
        <v>1559432403.9000001</v>
      </c>
      <c r="P105" s="24">
        <f t="shared" si="63"/>
        <v>6.7172870621193467E-3</v>
      </c>
      <c r="Q105" s="13" t="s">
        <v>23</v>
      </c>
      <c r="R105" s="63">
        <v>114.2591</v>
      </c>
      <c r="S105" s="13" t="s">
        <v>23</v>
      </c>
      <c r="T105" s="63">
        <v>114.965</v>
      </c>
      <c r="U105" s="25">
        <v>4994</v>
      </c>
      <c r="V105" s="26">
        <v>1.6000000000000001E-3</v>
      </c>
      <c r="W105" s="26">
        <v>0.1143</v>
      </c>
      <c r="X105" s="27">
        <f t="shared" si="64"/>
        <v>1.2533059058457348E-2</v>
      </c>
      <c r="Y105" s="27">
        <f t="shared" si="65"/>
        <v>2.2492088538625349E-3</v>
      </c>
      <c r="Z105" s="27">
        <f t="shared" si="66"/>
        <v>3.1391986782321357E-2</v>
      </c>
      <c r="AA105" s="20">
        <f t="shared" si="67"/>
        <v>-7.0000000000000001E-3</v>
      </c>
      <c r="AB105" s="21">
        <f t="shared" si="68"/>
        <v>2.9999999999999472E-4</v>
      </c>
    </row>
    <row r="106" spans="1:28" ht="13.2" customHeight="1">
      <c r="A106" s="230">
        <v>95</v>
      </c>
      <c r="B106" s="238" t="s">
        <v>167</v>
      </c>
      <c r="C106" s="12" t="s">
        <v>22</v>
      </c>
      <c r="D106" s="13" t="s">
        <v>23</v>
      </c>
      <c r="E106" s="37">
        <v>1847624147.1400001</v>
      </c>
      <c r="F106" s="15">
        <f t="shared" si="69"/>
        <v>7.9351864989301146E-3</v>
      </c>
      <c r="G106" s="13" t="s">
        <v>23</v>
      </c>
      <c r="H106" s="66">
        <v>423.35840000000002</v>
      </c>
      <c r="I106" s="13" t="s">
        <v>23</v>
      </c>
      <c r="J106" s="66">
        <v>423.35840000000002</v>
      </c>
      <c r="K106" s="18">
        <v>97</v>
      </c>
      <c r="L106" s="19">
        <v>2E-3</v>
      </c>
      <c r="M106" s="19">
        <v>0.10009999999999999</v>
      </c>
      <c r="N106" s="13" t="s">
        <v>23</v>
      </c>
      <c r="O106" s="37">
        <v>1850608765.47</v>
      </c>
      <c r="P106" s="15">
        <f t="shared" si="63"/>
        <v>7.9715352113033568E-3</v>
      </c>
      <c r="Q106" s="13" t="s">
        <v>23</v>
      </c>
      <c r="R106" s="66">
        <v>424.67989999999998</v>
      </c>
      <c r="S106" s="13" t="s">
        <v>23</v>
      </c>
      <c r="T106" s="66">
        <v>424.67989999999998</v>
      </c>
      <c r="U106" s="16">
        <v>97</v>
      </c>
      <c r="V106" s="19">
        <v>5.1999999999999998E-3</v>
      </c>
      <c r="W106" s="19">
        <v>0.10349999999999999</v>
      </c>
      <c r="X106" s="20">
        <f t="shared" si="64"/>
        <v>1.6153817510016393E-3</v>
      </c>
      <c r="Y106" s="20">
        <f t="shared" si="65"/>
        <v>3.1214687130335849E-3</v>
      </c>
      <c r="Z106" s="20">
        <f t="shared" si="66"/>
        <v>0</v>
      </c>
      <c r="AA106" s="20">
        <f t="shared" si="67"/>
        <v>3.1999999999999997E-3</v>
      </c>
      <c r="AB106" s="21">
        <f t="shared" si="68"/>
        <v>3.4000000000000002E-3</v>
      </c>
    </row>
    <row r="107" spans="1:28" ht="14.4" customHeight="1">
      <c r="A107" s="230">
        <v>96</v>
      </c>
      <c r="B107" s="238" t="s">
        <v>168</v>
      </c>
      <c r="C107" s="12" t="s">
        <v>114</v>
      </c>
      <c r="D107" s="13" t="s">
        <v>23</v>
      </c>
      <c r="E107" s="51">
        <v>4016497405</v>
      </c>
      <c r="F107" s="24">
        <f>(E107/$O$80)</f>
        <v>6.1663004080444192E-4</v>
      </c>
      <c r="G107" s="13" t="s">
        <v>23</v>
      </c>
      <c r="H107" s="225">
        <v>108.57</v>
      </c>
      <c r="I107" s="67" t="s">
        <v>23</v>
      </c>
      <c r="J107" s="67">
        <v>108.57</v>
      </c>
      <c r="K107" s="193">
        <v>519</v>
      </c>
      <c r="L107" s="188">
        <v>5.0000000000000001E-3</v>
      </c>
      <c r="M107" s="188">
        <v>0.1363</v>
      </c>
      <c r="N107" s="13" t="s">
        <v>23</v>
      </c>
      <c r="O107" s="51">
        <v>4027973233</v>
      </c>
      <c r="P107" s="24">
        <f t="shared" si="63"/>
        <v>1.7350577310646285E-2</v>
      </c>
      <c r="Q107" s="13" t="s">
        <v>23</v>
      </c>
      <c r="R107" s="63">
        <v>108.88</v>
      </c>
      <c r="S107" s="67" t="s">
        <v>23</v>
      </c>
      <c r="T107" s="67">
        <v>108.88</v>
      </c>
      <c r="U107" s="25">
        <v>519</v>
      </c>
      <c r="V107" s="52">
        <v>2.8999999999999998E-3</v>
      </c>
      <c r="W107" s="52">
        <v>0.13689999999999999</v>
      </c>
      <c r="X107" s="27">
        <f t="shared" si="64"/>
        <v>2.8571730149045123E-3</v>
      </c>
      <c r="Y107" s="27">
        <f t="shared" si="65"/>
        <v>2.8553007276411742E-3</v>
      </c>
      <c r="Z107" s="27">
        <f t="shared" si="66"/>
        <v>0</v>
      </c>
      <c r="AA107" s="20">
        <f t="shared" si="67"/>
        <v>-2.1000000000000003E-3</v>
      </c>
      <c r="AB107" s="21">
        <f t="shared" si="68"/>
        <v>5.9999999999998943E-4</v>
      </c>
    </row>
    <row r="108" spans="1:28" ht="14.4" customHeight="1">
      <c r="A108" s="230">
        <v>97</v>
      </c>
      <c r="B108" s="238" t="s">
        <v>169</v>
      </c>
      <c r="C108" s="12" t="s">
        <v>51</v>
      </c>
      <c r="D108" s="13" t="s">
        <v>23</v>
      </c>
      <c r="E108" s="77">
        <v>63240263.450000003</v>
      </c>
      <c r="F108" s="24">
        <f t="shared" ref="F108:F120" si="77">(E108/$E$121)</f>
        <v>2.7160463641591438E-4</v>
      </c>
      <c r="G108" s="13" t="s">
        <v>23</v>
      </c>
      <c r="H108" s="189">
        <v>13.16</v>
      </c>
      <c r="I108" s="13" t="s">
        <v>23</v>
      </c>
      <c r="J108" s="189">
        <v>13.37</v>
      </c>
      <c r="K108" s="193">
        <v>52</v>
      </c>
      <c r="L108" s="188">
        <v>4.0000000000000002E-4</v>
      </c>
      <c r="M108" s="188">
        <v>0</v>
      </c>
      <c r="N108" s="13" t="s">
        <v>23</v>
      </c>
      <c r="O108" s="34">
        <v>63376757.789999999</v>
      </c>
      <c r="P108" s="24">
        <f t="shared" si="63"/>
        <v>2.7299668397113685E-4</v>
      </c>
      <c r="Q108" s="13" t="s">
        <v>23</v>
      </c>
      <c r="R108" s="34">
        <v>13.19</v>
      </c>
      <c r="S108" s="13" t="s">
        <v>23</v>
      </c>
      <c r="T108" s="34">
        <v>13.41</v>
      </c>
      <c r="U108" s="25">
        <v>52</v>
      </c>
      <c r="V108" s="26">
        <v>0</v>
      </c>
      <c r="W108" s="26">
        <v>0</v>
      </c>
      <c r="X108" s="27">
        <f t="shared" si="64"/>
        <v>2.158345531054174E-3</v>
      </c>
      <c r="Y108" s="27">
        <f t="shared" si="65"/>
        <v>2.991772625280548E-3</v>
      </c>
      <c r="Z108" s="27">
        <f t="shared" si="66"/>
        <v>0</v>
      </c>
      <c r="AA108" s="20">
        <f t="shared" si="67"/>
        <v>-4.0000000000000002E-4</v>
      </c>
      <c r="AB108" s="21">
        <f t="shared" si="68"/>
        <v>0</v>
      </c>
    </row>
    <row r="109" spans="1:28" ht="13.95" customHeight="1">
      <c r="A109" s="230">
        <v>98</v>
      </c>
      <c r="B109" s="238" t="s">
        <v>170</v>
      </c>
      <c r="C109" s="12" t="s">
        <v>123</v>
      </c>
      <c r="D109" s="13" t="s">
        <v>23</v>
      </c>
      <c r="E109" s="77">
        <v>1225415036.3800001</v>
      </c>
      <c r="F109" s="24">
        <f t="shared" si="77"/>
        <v>5.2629193374206977E-3</v>
      </c>
      <c r="G109" s="13" t="s">
        <v>23</v>
      </c>
      <c r="H109" s="189">
        <v>174.75</v>
      </c>
      <c r="I109" s="13" t="s">
        <v>23</v>
      </c>
      <c r="J109" s="189">
        <v>174.75</v>
      </c>
      <c r="K109" s="193">
        <v>194</v>
      </c>
      <c r="L109" s="188">
        <v>0.156</v>
      </c>
      <c r="M109" s="188">
        <v>0.17899999999999999</v>
      </c>
      <c r="N109" s="13" t="s">
        <v>23</v>
      </c>
      <c r="O109" s="77">
        <v>1228392242.8900001</v>
      </c>
      <c r="P109" s="24">
        <f t="shared" si="63"/>
        <v>5.2913247792828961E-3</v>
      </c>
      <c r="Q109" s="13" t="s">
        <v>23</v>
      </c>
      <c r="R109" s="77">
        <v>175.37</v>
      </c>
      <c r="S109" s="13" t="s">
        <v>23</v>
      </c>
      <c r="T109" s="77">
        <v>175.37</v>
      </c>
      <c r="U109" s="25">
        <v>195</v>
      </c>
      <c r="V109" s="52">
        <v>0.21510000000000001</v>
      </c>
      <c r="W109" s="26">
        <v>0.1797</v>
      </c>
      <c r="X109" s="27">
        <f t="shared" si="64"/>
        <v>2.4295495171945659E-3</v>
      </c>
      <c r="Y109" s="27">
        <f t="shared" si="65"/>
        <v>3.547925608011471E-3</v>
      </c>
      <c r="Z109" s="27">
        <f t="shared" si="66"/>
        <v>5.1546391752577319E-3</v>
      </c>
      <c r="AA109" s="20">
        <f t="shared" si="67"/>
        <v>5.9100000000000014E-2</v>
      </c>
      <c r="AB109" s="21">
        <f t="shared" si="68"/>
        <v>7.0000000000000617E-4</v>
      </c>
    </row>
    <row r="110" spans="1:28" ht="14.4" customHeight="1">
      <c r="A110" s="230">
        <v>99</v>
      </c>
      <c r="B110" s="238" t="s">
        <v>171</v>
      </c>
      <c r="C110" s="12" t="s">
        <v>172</v>
      </c>
      <c r="D110" s="13" t="s">
        <v>23</v>
      </c>
      <c r="E110" s="77">
        <v>13087940233.358612</v>
      </c>
      <c r="F110" s="24">
        <f t="shared" si="77"/>
        <v>5.6210158759460116E-2</v>
      </c>
      <c r="G110" s="13" t="s">
        <v>23</v>
      </c>
      <c r="H110" s="189">
        <v>1.0993229086742524</v>
      </c>
      <c r="I110" s="13" t="s">
        <v>23</v>
      </c>
      <c r="J110" s="189">
        <v>1.0993229086742524</v>
      </c>
      <c r="K110" s="193">
        <v>5613</v>
      </c>
      <c r="L110" s="188">
        <v>0.1603</v>
      </c>
      <c r="M110" s="188">
        <v>0.1603</v>
      </c>
      <c r="N110" s="13" t="s">
        <v>23</v>
      </c>
      <c r="O110" s="34">
        <v>13276864332.727852</v>
      </c>
      <c r="P110" s="24">
        <f t="shared" si="63"/>
        <v>5.7190365407762581E-2</v>
      </c>
      <c r="Q110" s="13" t="s">
        <v>23</v>
      </c>
      <c r="R110" s="34">
        <v>1.0993229086742524</v>
      </c>
      <c r="S110" s="13" t="s">
        <v>23</v>
      </c>
      <c r="T110" s="77">
        <v>1.0993229086742524</v>
      </c>
      <c r="U110" s="25">
        <v>5624</v>
      </c>
      <c r="V110" s="52">
        <v>0.16520000000000001</v>
      </c>
      <c r="W110" s="26">
        <v>0.16520000000000001</v>
      </c>
      <c r="X110" s="27">
        <f t="shared" si="64"/>
        <v>1.4434975710517767E-2</v>
      </c>
      <c r="Y110" s="27">
        <f t="shared" si="65"/>
        <v>0</v>
      </c>
      <c r="Z110" s="27">
        <f t="shared" si="66"/>
        <v>1.9597363263851772E-3</v>
      </c>
      <c r="AA110" s="20">
        <f t="shared" si="67"/>
        <v>4.9000000000000155E-3</v>
      </c>
      <c r="AB110" s="21">
        <f t="shared" si="68"/>
        <v>4.9000000000000155E-3</v>
      </c>
    </row>
    <row r="111" spans="1:28" ht="13.5" customHeight="1">
      <c r="A111" s="230">
        <v>100</v>
      </c>
      <c r="B111" s="238" t="s">
        <v>173</v>
      </c>
      <c r="C111" s="12" t="s">
        <v>55</v>
      </c>
      <c r="D111" s="13" t="s">
        <v>23</v>
      </c>
      <c r="E111" s="77">
        <v>15007357803.58</v>
      </c>
      <c r="F111" s="24">
        <f t="shared" si="77"/>
        <v>6.4453684052527146E-2</v>
      </c>
      <c r="G111" s="13" t="s">
        <v>23</v>
      </c>
      <c r="H111" s="225">
        <v>262.2</v>
      </c>
      <c r="I111" s="13" t="s">
        <v>23</v>
      </c>
      <c r="J111" s="225">
        <v>262.2</v>
      </c>
      <c r="K111" s="193">
        <v>5922</v>
      </c>
      <c r="L111" s="188">
        <v>2.2000000000000001E-3</v>
      </c>
      <c r="M111" s="188">
        <v>1.14E-2</v>
      </c>
      <c r="N111" s="13" t="s">
        <v>23</v>
      </c>
      <c r="O111" s="77">
        <v>15021375331.629999</v>
      </c>
      <c r="P111" s="24">
        <f t="shared" si="63"/>
        <v>6.4704882313621204E-2</v>
      </c>
      <c r="Q111" s="13" t="s">
        <v>23</v>
      </c>
      <c r="R111" s="63">
        <v>262.77999999999997</v>
      </c>
      <c r="S111" s="13" t="s">
        <v>23</v>
      </c>
      <c r="T111" s="225">
        <v>262.77999999999997</v>
      </c>
      <c r="U111" s="25">
        <v>5922</v>
      </c>
      <c r="V111" s="52">
        <v>2.2000000000000001E-3</v>
      </c>
      <c r="W111" s="52">
        <v>1.37E-2</v>
      </c>
      <c r="X111" s="27">
        <f t="shared" si="64"/>
        <v>9.3404370265999525E-4</v>
      </c>
      <c r="Y111" s="27">
        <f t="shared" si="65"/>
        <v>2.2120518688023803E-3</v>
      </c>
      <c r="Z111" s="27">
        <f t="shared" si="66"/>
        <v>0</v>
      </c>
      <c r="AA111" s="20">
        <f t="shared" si="67"/>
        <v>0</v>
      </c>
      <c r="AB111" s="21">
        <f t="shared" si="68"/>
        <v>2.3E-3</v>
      </c>
    </row>
    <row r="112" spans="1:28" ht="13.5" customHeight="1">
      <c r="A112" s="230">
        <v>101</v>
      </c>
      <c r="B112" s="238" t="s">
        <v>174</v>
      </c>
      <c r="C112" s="12" t="s">
        <v>55</v>
      </c>
      <c r="D112" s="13" t="s">
        <v>23</v>
      </c>
      <c r="E112" s="77">
        <v>1358819731.28</v>
      </c>
      <c r="F112" s="24">
        <f t="shared" si="77"/>
        <v>5.8358665656234677E-3</v>
      </c>
      <c r="G112" s="13" t="s">
        <v>23</v>
      </c>
      <c r="H112" s="191">
        <v>11118.5</v>
      </c>
      <c r="I112" s="13" t="s">
        <v>23</v>
      </c>
      <c r="J112" s="191">
        <v>11171.77</v>
      </c>
      <c r="K112" s="193">
        <v>32</v>
      </c>
      <c r="L112" s="188">
        <v>1.1999999999999999E-3</v>
      </c>
      <c r="M112" s="188">
        <v>0.1855</v>
      </c>
      <c r="N112" s="13" t="s">
        <v>23</v>
      </c>
      <c r="O112" s="77">
        <v>1375447753.8499999</v>
      </c>
      <c r="P112" s="24">
        <f t="shared" si="63"/>
        <v>5.9247694086971125E-3</v>
      </c>
      <c r="Q112" s="13" t="s">
        <v>23</v>
      </c>
      <c r="R112" s="33">
        <v>11256.26</v>
      </c>
      <c r="S112" s="13" t="s">
        <v>23</v>
      </c>
      <c r="T112" s="33">
        <v>11311.5</v>
      </c>
      <c r="U112" s="25">
        <v>32</v>
      </c>
      <c r="V112" s="52">
        <v>1.2500000000000001E-2</v>
      </c>
      <c r="W112" s="52">
        <v>0.20030000000000001</v>
      </c>
      <c r="X112" s="27">
        <f t="shared" si="64"/>
        <v>1.2237107091708506E-2</v>
      </c>
      <c r="Y112" s="27">
        <f t="shared" si="65"/>
        <v>1.2507418251539332E-2</v>
      </c>
      <c r="Z112" s="27">
        <f t="shared" si="66"/>
        <v>0</v>
      </c>
      <c r="AA112" s="20">
        <f t="shared" si="67"/>
        <v>1.1300000000000001E-2</v>
      </c>
      <c r="AB112" s="21">
        <f t="shared" si="68"/>
        <v>1.4800000000000008E-2</v>
      </c>
    </row>
    <row r="113" spans="1:34" ht="15" customHeight="1">
      <c r="A113" s="230">
        <v>102</v>
      </c>
      <c r="B113" s="238" t="s">
        <v>175</v>
      </c>
      <c r="C113" s="12" t="s">
        <v>55</v>
      </c>
      <c r="D113" s="13" t="s">
        <v>23</v>
      </c>
      <c r="E113" s="189">
        <v>6094243724.6800003</v>
      </c>
      <c r="F113" s="24">
        <f t="shared" si="77"/>
        <v>2.6173591961399064E-2</v>
      </c>
      <c r="G113" s="13" t="s">
        <v>23</v>
      </c>
      <c r="H113" s="225">
        <v>180.95</v>
      </c>
      <c r="I113" s="13" t="s">
        <v>23</v>
      </c>
      <c r="J113" s="225">
        <v>180.95</v>
      </c>
      <c r="K113" s="193">
        <v>7227</v>
      </c>
      <c r="L113" s="188">
        <v>3.8999999999999998E-3</v>
      </c>
      <c r="M113" s="188">
        <v>0.17380000000000001</v>
      </c>
      <c r="N113" s="13" t="s">
        <v>23</v>
      </c>
      <c r="O113" s="189">
        <v>6092307733.29</v>
      </c>
      <c r="P113" s="24">
        <f t="shared" si="63"/>
        <v>2.624274050797705E-2</v>
      </c>
      <c r="Q113" s="13" t="s">
        <v>23</v>
      </c>
      <c r="R113" s="63">
        <v>181.42</v>
      </c>
      <c r="S113" s="13" t="s">
        <v>23</v>
      </c>
      <c r="T113" s="63">
        <v>181.42</v>
      </c>
      <c r="U113" s="25">
        <v>7247</v>
      </c>
      <c r="V113" s="52">
        <v>2.5999999999999999E-3</v>
      </c>
      <c r="W113" s="52">
        <v>0.17319999999999999</v>
      </c>
      <c r="X113" s="27">
        <f t="shared" si="64"/>
        <v>-3.1767541264556161E-4</v>
      </c>
      <c r="Y113" s="27">
        <f t="shared" si="65"/>
        <v>2.5974025974025913E-3</v>
      </c>
      <c r="Z113" s="27">
        <f t="shared" si="66"/>
        <v>2.7674000276740004E-3</v>
      </c>
      <c r="AA113" s="20">
        <f t="shared" si="67"/>
        <v>-1.2999999999999999E-3</v>
      </c>
      <c r="AB113" s="21">
        <f t="shared" si="68"/>
        <v>-6.0000000000001719E-4</v>
      </c>
    </row>
    <row r="114" spans="1:34" ht="15" customHeight="1">
      <c r="A114" s="230">
        <v>103</v>
      </c>
      <c r="B114" s="238" t="s">
        <v>176</v>
      </c>
      <c r="C114" s="12" t="s">
        <v>55</v>
      </c>
      <c r="D114" s="13" t="s">
        <v>23</v>
      </c>
      <c r="E114" s="77">
        <v>6027265983.3800001</v>
      </c>
      <c r="F114" s="24">
        <f t="shared" si="77"/>
        <v>2.5885935584253696E-2</v>
      </c>
      <c r="G114" s="13" t="s">
        <v>23</v>
      </c>
      <c r="H114" s="225">
        <v>402.18</v>
      </c>
      <c r="I114" s="13" t="s">
        <v>23</v>
      </c>
      <c r="J114" s="225">
        <v>402.18</v>
      </c>
      <c r="K114" s="193">
        <v>14581</v>
      </c>
      <c r="L114" s="188">
        <v>1.6999999999999999E-3</v>
      </c>
      <c r="M114" s="188">
        <v>4.3999999999999997E-2</v>
      </c>
      <c r="N114" s="13" t="s">
        <v>23</v>
      </c>
      <c r="O114" s="77">
        <v>6054472354.6499996</v>
      </c>
      <c r="P114" s="24">
        <f t="shared" si="63"/>
        <v>2.6079763838521387E-2</v>
      </c>
      <c r="Q114" s="13" t="s">
        <v>23</v>
      </c>
      <c r="R114" s="63">
        <v>403.09</v>
      </c>
      <c r="S114" s="13" t="s">
        <v>23</v>
      </c>
      <c r="T114" s="225">
        <v>403.09</v>
      </c>
      <c r="U114" s="25">
        <v>14701</v>
      </c>
      <c r="V114" s="52">
        <v>2.3E-3</v>
      </c>
      <c r="W114" s="52">
        <v>4.6399999999999997E-2</v>
      </c>
      <c r="X114" s="27">
        <f t="shared" si="64"/>
        <v>4.513882636840689E-3</v>
      </c>
      <c r="Y114" s="27">
        <f t="shared" si="65"/>
        <v>2.262668456909762E-3</v>
      </c>
      <c r="Z114" s="27">
        <f t="shared" si="66"/>
        <v>8.2298882106851389E-3</v>
      </c>
      <c r="AA114" s="20">
        <f t="shared" si="67"/>
        <v>6.0000000000000006E-4</v>
      </c>
      <c r="AB114" s="21">
        <f t="shared" si="68"/>
        <v>2.3999999999999994E-3</v>
      </c>
    </row>
    <row r="115" spans="1:34" ht="15" customHeight="1">
      <c r="A115" s="230">
        <v>104</v>
      </c>
      <c r="B115" s="238" t="s">
        <v>177</v>
      </c>
      <c r="C115" s="12" t="s">
        <v>132</v>
      </c>
      <c r="D115" s="13" t="s">
        <v>23</v>
      </c>
      <c r="E115" s="77">
        <v>120459660.70999999</v>
      </c>
      <c r="F115" s="24">
        <f t="shared" si="77"/>
        <v>5.1735082311590136E-4</v>
      </c>
      <c r="G115" s="13" t="s">
        <v>23</v>
      </c>
      <c r="H115" s="225">
        <v>123.8657</v>
      </c>
      <c r="I115" s="13" t="s">
        <v>23</v>
      </c>
      <c r="J115" s="225">
        <v>123.8657</v>
      </c>
      <c r="K115" s="193">
        <v>20</v>
      </c>
      <c r="L115" s="188">
        <v>2.8986301369863595E-3</v>
      </c>
      <c r="M115" s="188">
        <v>0.13515199999999999</v>
      </c>
      <c r="N115" s="13" t="s">
        <v>23</v>
      </c>
      <c r="O115" s="34">
        <v>120781278.39</v>
      </c>
      <c r="P115" s="24">
        <f t="shared" si="63"/>
        <v>5.2026783376203894E-4</v>
      </c>
      <c r="Q115" s="13" t="s">
        <v>23</v>
      </c>
      <c r="R115" s="63">
        <v>124.1592</v>
      </c>
      <c r="S115" s="13" t="s">
        <v>23</v>
      </c>
      <c r="T115" s="63">
        <v>124.1592</v>
      </c>
      <c r="U115" s="25">
        <v>20</v>
      </c>
      <c r="V115" s="26">
        <v>2.309589041095861E-3</v>
      </c>
      <c r="W115" s="26">
        <v>0.135153</v>
      </c>
      <c r="X115" s="27">
        <f t="shared" ref="X115" si="78">((O115-E115)/E115)</f>
        <v>2.6699201882552535E-3</v>
      </c>
      <c r="Y115" s="27">
        <f t="shared" ref="Y115" si="79">((T115-J115)/J115)</f>
        <v>2.3695018071992046E-3</v>
      </c>
      <c r="Z115" s="27">
        <f t="shared" ref="Z115" si="80">((U115-K115)/K115)</f>
        <v>0</v>
      </c>
      <c r="AA115" s="20">
        <f>V115-L115</f>
        <v>-5.8904109589049845E-4</v>
      </c>
      <c r="AB115" s="21">
        <f>W115-M115</f>
        <v>1.0000000000010001E-6</v>
      </c>
    </row>
    <row r="116" spans="1:34" ht="13.95" customHeight="1">
      <c r="A116" s="230">
        <v>105</v>
      </c>
      <c r="B116" s="238" t="s">
        <v>178</v>
      </c>
      <c r="C116" s="12" t="s">
        <v>58</v>
      </c>
      <c r="D116" s="13" t="s">
        <v>23</v>
      </c>
      <c r="E116" s="77">
        <v>75796641777.529999</v>
      </c>
      <c r="F116" s="24">
        <f t="shared" si="77"/>
        <v>0.32553184013551634</v>
      </c>
      <c r="G116" s="13" t="s">
        <v>23</v>
      </c>
      <c r="H116" s="189">
        <v>1.9112499999999999</v>
      </c>
      <c r="I116" s="13" t="s">
        <v>23</v>
      </c>
      <c r="J116" s="189">
        <v>1.9112499999999999</v>
      </c>
      <c r="K116" s="193">
        <v>7332</v>
      </c>
      <c r="L116" s="188">
        <v>1.6000000000000001E-3</v>
      </c>
      <c r="M116" s="188">
        <v>0.1019</v>
      </c>
      <c r="N116" s="13" t="s">
        <v>23</v>
      </c>
      <c r="O116" s="77">
        <v>75918665914.130005</v>
      </c>
      <c r="P116" s="24">
        <f t="shared" si="63"/>
        <v>0.32702121043718457</v>
      </c>
      <c r="Q116" s="13" t="s">
        <v>23</v>
      </c>
      <c r="R116" s="77">
        <v>1.9142300000000001</v>
      </c>
      <c r="S116" s="13" t="s">
        <v>23</v>
      </c>
      <c r="T116" s="77">
        <v>1.9142300000000001</v>
      </c>
      <c r="U116" s="25">
        <v>7345</v>
      </c>
      <c r="V116" s="52">
        <v>1.6000000000000001E-3</v>
      </c>
      <c r="W116" s="52">
        <v>0.1019</v>
      </c>
      <c r="X116" s="27">
        <f t="shared" si="64"/>
        <v>1.6098884295976856E-3</v>
      </c>
      <c r="Y116" s="27">
        <f t="shared" si="65"/>
        <v>1.5591890124265297E-3</v>
      </c>
      <c r="Z116" s="27">
        <f t="shared" si="66"/>
        <v>1.7730496453900709E-3</v>
      </c>
      <c r="AA116" s="20">
        <f t="shared" si="67"/>
        <v>0</v>
      </c>
      <c r="AB116" s="21">
        <f t="shared" si="68"/>
        <v>0</v>
      </c>
    </row>
    <row r="117" spans="1:34" ht="12.6" customHeight="1">
      <c r="A117" s="230">
        <v>106</v>
      </c>
      <c r="B117" s="238" t="s">
        <v>179</v>
      </c>
      <c r="C117" s="12" t="s">
        <v>58</v>
      </c>
      <c r="D117" s="13" t="s">
        <v>23</v>
      </c>
      <c r="E117" s="77">
        <v>52699353089.879997</v>
      </c>
      <c r="F117" s="24">
        <f t="shared" si="77"/>
        <v>0.22633347577129279</v>
      </c>
      <c r="G117" s="13" t="s">
        <v>23</v>
      </c>
      <c r="H117" s="189">
        <v>130.76009999999999</v>
      </c>
      <c r="I117" s="13" t="s">
        <v>23</v>
      </c>
      <c r="J117" s="189">
        <v>130.76009999999999</v>
      </c>
      <c r="K117" s="193">
        <v>2049</v>
      </c>
      <c r="L117" s="188">
        <v>3.0000000000000001E-3</v>
      </c>
      <c r="M117" s="188">
        <v>0.17530000000000001</v>
      </c>
      <c r="N117" s="13" t="s">
        <v>23</v>
      </c>
      <c r="O117" s="77">
        <v>52518667313.019997</v>
      </c>
      <c r="P117" s="24">
        <f t="shared" si="63"/>
        <v>0.22622523655351845</v>
      </c>
      <c r="Q117" s="13" t="s">
        <v>23</v>
      </c>
      <c r="R117" s="77">
        <v>131.14878999999999</v>
      </c>
      <c r="S117" s="13" t="s">
        <v>23</v>
      </c>
      <c r="T117" s="77">
        <v>131.14878999999999</v>
      </c>
      <c r="U117" s="25">
        <v>2063</v>
      </c>
      <c r="V117" s="52">
        <v>3.0000000000000001E-3</v>
      </c>
      <c r="W117" s="52">
        <v>0.17560000000000001</v>
      </c>
      <c r="X117" s="27">
        <f t="shared" ref="X117:X119" si="81">((O117-E117)/E117)</f>
        <v>-3.4286147033311155E-3</v>
      </c>
      <c r="Y117" s="27">
        <f t="shared" ref="Y117:Y119" si="82">((T117-J117)/J117)</f>
        <v>2.9725428475505669E-3</v>
      </c>
      <c r="Z117" s="27">
        <f t="shared" ref="Z117:Z119" si="83">((U117-K117)/K117)</f>
        <v>6.8326012689116644E-3</v>
      </c>
      <c r="AA117" s="20">
        <f t="shared" ref="AA117:AA119" si="84">V117-L117</f>
        <v>0</v>
      </c>
      <c r="AB117" s="21">
        <f t="shared" ref="AB117:AB119" si="85">W117-M117</f>
        <v>2.9999999999999472E-4</v>
      </c>
      <c r="AD117" s="10"/>
    </row>
    <row r="118" spans="1:34" ht="15" customHeight="1">
      <c r="A118" s="230">
        <v>107</v>
      </c>
      <c r="B118" s="238" t="s">
        <v>180</v>
      </c>
      <c r="C118" s="35" t="s">
        <v>181</v>
      </c>
      <c r="D118" s="13" t="s">
        <v>23</v>
      </c>
      <c r="E118" s="77">
        <v>123069556.02</v>
      </c>
      <c r="F118" s="24">
        <f t="shared" si="77"/>
        <v>5.2855981605940165E-4</v>
      </c>
      <c r="G118" s="13" t="s">
        <v>23</v>
      </c>
      <c r="H118" s="189">
        <v>123.12</v>
      </c>
      <c r="I118" s="13" t="s">
        <v>23</v>
      </c>
      <c r="J118" s="189">
        <v>123.12</v>
      </c>
      <c r="K118" s="261">
        <v>89</v>
      </c>
      <c r="L118" s="262">
        <v>2.3999713436257076E-3</v>
      </c>
      <c r="M118" s="262">
        <v>0.11527000074273075</v>
      </c>
      <c r="N118" s="13" t="s">
        <v>23</v>
      </c>
      <c r="O118" s="34">
        <v>122969831.36</v>
      </c>
      <c r="P118" s="24">
        <f t="shared" si="63"/>
        <v>5.296950705652359E-4</v>
      </c>
      <c r="Q118" s="13" t="s">
        <v>23</v>
      </c>
      <c r="R118" s="34">
        <v>123.42489999999999</v>
      </c>
      <c r="S118" s="13" t="s">
        <v>23</v>
      </c>
      <c r="T118" s="77">
        <v>123.42489999999999</v>
      </c>
      <c r="U118" s="68">
        <v>89</v>
      </c>
      <c r="V118" s="69">
        <v>2.3999713436257076E-3</v>
      </c>
      <c r="W118" s="69">
        <v>0.1179</v>
      </c>
      <c r="X118" s="27">
        <f t="shared" si="81"/>
        <v>-8.1031136558086059E-4</v>
      </c>
      <c r="Y118" s="27">
        <f t="shared" si="82"/>
        <v>2.4764457439895166E-3</v>
      </c>
      <c r="Z118" s="27">
        <f t="shared" si="83"/>
        <v>0</v>
      </c>
      <c r="AA118" s="20">
        <f t="shared" si="84"/>
        <v>0</v>
      </c>
      <c r="AB118" s="21">
        <f t="shared" si="85"/>
        <v>2.6299992572692554E-3</v>
      </c>
      <c r="AD118" s="30"/>
    </row>
    <row r="119" spans="1:34" ht="15.6" customHeight="1">
      <c r="A119" s="230">
        <v>108</v>
      </c>
      <c r="B119" s="238" t="s">
        <v>182</v>
      </c>
      <c r="C119" s="12" t="s">
        <v>60</v>
      </c>
      <c r="D119" s="13" t="s">
        <v>23</v>
      </c>
      <c r="E119" s="77">
        <v>547747952.67999995</v>
      </c>
      <c r="F119" s="24">
        <f t="shared" si="77"/>
        <v>2.3524709642115324E-3</v>
      </c>
      <c r="G119" s="13" t="s">
        <v>23</v>
      </c>
      <c r="H119" s="189">
        <v>1.53</v>
      </c>
      <c r="I119" s="13" t="s">
        <v>23</v>
      </c>
      <c r="J119" s="189">
        <v>1.53</v>
      </c>
      <c r="K119" s="193">
        <v>1007</v>
      </c>
      <c r="L119" s="188">
        <v>5.4349999999999997E-3</v>
      </c>
      <c r="M119" s="188">
        <v>0.118425</v>
      </c>
      <c r="N119" s="13" t="s">
        <v>23</v>
      </c>
      <c r="O119" s="34">
        <v>547564515.5</v>
      </c>
      <c r="P119" s="24">
        <f t="shared" si="63"/>
        <v>2.3586453804891327E-3</v>
      </c>
      <c r="Q119" s="13" t="s">
        <v>23</v>
      </c>
      <c r="R119" s="34">
        <v>1.53</v>
      </c>
      <c r="S119" s="13" t="s">
        <v>23</v>
      </c>
      <c r="T119" s="77">
        <v>1.53</v>
      </c>
      <c r="U119" s="25">
        <v>1009</v>
      </c>
      <c r="V119" s="26">
        <v>-9.1E-4</v>
      </c>
      <c r="W119" s="26">
        <v>0.11828900000000001</v>
      </c>
      <c r="X119" s="27">
        <f t="shared" si="81"/>
        <v>-3.3489341055942468E-4</v>
      </c>
      <c r="Y119" s="27">
        <f t="shared" si="82"/>
        <v>0</v>
      </c>
      <c r="Z119" s="27">
        <f t="shared" si="83"/>
        <v>1.9860973187686196E-3</v>
      </c>
      <c r="AA119" s="20">
        <f t="shared" si="84"/>
        <v>-6.3449999999999999E-3</v>
      </c>
      <c r="AB119" s="21">
        <f t="shared" si="85"/>
        <v>-1.3599999999999723E-4</v>
      </c>
    </row>
    <row r="120" spans="1:34" ht="16.95" customHeight="1">
      <c r="A120" s="230">
        <v>109</v>
      </c>
      <c r="B120" s="238" t="s">
        <v>183</v>
      </c>
      <c r="C120" s="12" t="s">
        <v>140</v>
      </c>
      <c r="D120" s="13" t="s">
        <v>23</v>
      </c>
      <c r="E120" s="77">
        <v>2080513966.77</v>
      </c>
      <c r="F120" s="24">
        <f t="shared" si="77"/>
        <v>8.9354029960606925E-3</v>
      </c>
      <c r="G120" s="13" t="s">
        <v>23</v>
      </c>
      <c r="H120" s="225">
        <v>33.032899999999998</v>
      </c>
      <c r="I120" s="13" t="s">
        <v>23</v>
      </c>
      <c r="J120" s="225">
        <v>33.032899999999998</v>
      </c>
      <c r="K120" s="193">
        <v>1366</v>
      </c>
      <c r="L120" s="188">
        <v>0</v>
      </c>
      <c r="M120" s="188">
        <v>0</v>
      </c>
      <c r="N120" s="13" t="s">
        <v>23</v>
      </c>
      <c r="O120" s="77">
        <v>2088831396.02</v>
      </c>
      <c r="P120" s="24">
        <f>(O120/$O$121)</f>
        <v>8.997684078093331E-3</v>
      </c>
      <c r="Q120" s="13" t="s">
        <v>23</v>
      </c>
      <c r="R120" s="63">
        <v>33.115600000000001</v>
      </c>
      <c r="S120" s="13" t="s">
        <v>23</v>
      </c>
      <c r="T120" s="63">
        <v>33.115600000000001</v>
      </c>
      <c r="U120" s="25">
        <v>1369</v>
      </c>
      <c r="V120" s="52">
        <v>0</v>
      </c>
      <c r="W120" s="52">
        <v>0</v>
      </c>
      <c r="X120" s="27">
        <f t="shared" si="64"/>
        <v>3.9977762143615005E-3</v>
      </c>
      <c r="Y120" s="27">
        <f t="shared" si="65"/>
        <v>2.5035646279921732E-3</v>
      </c>
      <c r="Z120" s="27">
        <f t="shared" si="66"/>
        <v>2.1961932650073207E-3</v>
      </c>
      <c r="AA120" s="20">
        <f t="shared" si="67"/>
        <v>0</v>
      </c>
      <c r="AB120" s="21">
        <f t="shared" si="68"/>
        <v>0</v>
      </c>
    </row>
    <row r="121" spans="1:34">
      <c r="A121" s="230"/>
      <c r="B121" s="40"/>
      <c r="C121" s="41" t="s">
        <v>63</v>
      </c>
      <c r="D121" s="42" t="s">
        <v>23</v>
      </c>
      <c r="E121" s="61">
        <f>SUM(E83:E120)</f>
        <v>232839410565.72668</v>
      </c>
      <c r="F121" s="44">
        <f>(E121/$E$244)</f>
        <v>2.4328760804644335E-2</v>
      </c>
      <c r="G121" s="13" t="s">
        <v>23</v>
      </c>
      <c r="H121" s="45"/>
      <c r="I121" s="13" t="s">
        <v>23</v>
      </c>
      <c r="J121" s="55"/>
      <c r="K121" s="47">
        <f>SUM(K83:K120)</f>
        <v>75942</v>
      </c>
      <c r="L121" s="58"/>
      <c r="M121" s="58"/>
      <c r="N121" s="13" t="s">
        <v>23</v>
      </c>
      <c r="O121" s="61">
        <f>SUM(O83:O120)</f>
        <v>232152115798.96204</v>
      </c>
      <c r="P121" s="44">
        <f>(O121/$O$244)</f>
        <v>2.4211259962906153E-2</v>
      </c>
      <c r="Q121" s="49"/>
      <c r="R121" s="45"/>
      <c r="S121" s="45"/>
      <c r="T121" s="55"/>
      <c r="U121" s="47">
        <f>SUM(U83:U120)</f>
        <v>76338</v>
      </c>
      <c r="V121" s="58"/>
      <c r="W121" s="58"/>
      <c r="X121" s="27">
        <f t="shared" si="64"/>
        <v>-2.9517974001683732E-3</v>
      </c>
      <c r="Y121" s="27" t="e">
        <f t="shared" si="65"/>
        <v>#DIV/0!</v>
      </c>
      <c r="Z121" s="27">
        <f t="shared" si="66"/>
        <v>5.2145058070632855E-3</v>
      </c>
      <c r="AA121" s="20">
        <f t="shared" si="67"/>
        <v>0</v>
      </c>
      <c r="AB121" s="21">
        <f t="shared" si="68"/>
        <v>0</v>
      </c>
    </row>
    <row r="122" spans="1:34" ht="3.75" customHeight="1">
      <c r="B122" s="245"/>
      <c r="C122" s="245"/>
      <c r="D122" s="245"/>
      <c r="E122" s="245"/>
      <c r="F122" s="245"/>
      <c r="G122" s="245"/>
      <c r="H122" s="245"/>
      <c r="I122" s="245"/>
      <c r="J122" s="245"/>
      <c r="K122" s="245"/>
      <c r="L122" s="245"/>
      <c r="M122" s="245"/>
      <c r="N122" s="245"/>
      <c r="O122" s="245"/>
      <c r="P122" s="245"/>
      <c r="Q122" s="245"/>
      <c r="R122" s="245"/>
      <c r="S122" s="245"/>
      <c r="T122" s="245"/>
      <c r="U122" s="245"/>
      <c r="V122" s="245"/>
      <c r="W122" s="245"/>
      <c r="X122" s="245"/>
      <c r="Y122" s="245"/>
      <c r="Z122" s="245"/>
      <c r="AA122" s="245"/>
      <c r="AB122" s="245"/>
    </row>
    <row r="123" spans="1:34" ht="15" customHeight="1">
      <c r="A123" s="11"/>
      <c r="B123" s="249" t="s">
        <v>184</v>
      </c>
      <c r="C123" s="249"/>
      <c r="D123" s="249"/>
      <c r="E123" s="249"/>
      <c r="F123" s="249"/>
      <c r="G123" s="249"/>
      <c r="H123" s="249"/>
      <c r="I123" s="249"/>
      <c r="J123" s="249"/>
      <c r="K123" s="249"/>
      <c r="L123" s="249"/>
      <c r="M123" s="249"/>
      <c r="N123" s="249"/>
      <c r="O123" s="249"/>
      <c r="P123" s="249"/>
      <c r="Q123" s="249"/>
      <c r="R123" s="249"/>
      <c r="S123" s="249"/>
      <c r="T123" s="249"/>
      <c r="U123" s="249"/>
      <c r="V123" s="249"/>
      <c r="W123" s="249"/>
      <c r="X123" s="249"/>
      <c r="Y123" s="249"/>
      <c r="Z123" s="249"/>
      <c r="AA123" s="249"/>
      <c r="AB123" s="249"/>
    </row>
    <row r="124" spans="1:34">
      <c r="A124" s="70"/>
      <c r="B124" s="248" t="s">
        <v>185</v>
      </c>
      <c r="C124" s="248"/>
      <c r="D124" s="248"/>
      <c r="E124" s="248"/>
      <c r="F124" s="248"/>
      <c r="G124" s="248"/>
      <c r="H124" s="248"/>
      <c r="I124" s="248"/>
      <c r="J124" s="248"/>
      <c r="K124" s="248"/>
      <c r="L124" s="248"/>
      <c r="M124" s="248"/>
      <c r="N124" s="248"/>
      <c r="O124" s="248"/>
      <c r="P124" s="248"/>
      <c r="Q124" s="248"/>
      <c r="R124" s="248"/>
      <c r="S124" s="248"/>
      <c r="T124" s="248"/>
      <c r="U124" s="248"/>
      <c r="V124" s="248"/>
      <c r="W124" s="248"/>
      <c r="X124" s="248"/>
      <c r="Y124" s="248"/>
      <c r="Z124" s="248"/>
      <c r="AA124" s="248"/>
      <c r="AB124" s="248"/>
      <c r="AF124" s="71"/>
      <c r="AH124" s="72"/>
    </row>
    <row r="125" spans="1:34" ht="16.5" customHeight="1">
      <c r="A125" s="230">
        <v>110</v>
      </c>
      <c r="B125" s="238" t="s">
        <v>186</v>
      </c>
      <c r="C125" s="12" t="s">
        <v>22</v>
      </c>
      <c r="D125" s="73">
        <v>3298321.52</v>
      </c>
      <c r="E125" s="34">
        <v>4375286824.0531836</v>
      </c>
      <c r="F125" s="24">
        <f t="shared" ref="F125:F130" si="86">(E125/$E$165)</f>
        <v>2.5117271517811277E-3</v>
      </c>
      <c r="G125" s="74">
        <v>120.29049999999999</v>
      </c>
      <c r="H125" s="34">
        <v>159567.65782759999</v>
      </c>
      <c r="I125" s="74">
        <v>120.29049999999999</v>
      </c>
      <c r="J125" s="34">
        <v>159567.65782759999</v>
      </c>
      <c r="K125" s="25">
        <v>192</v>
      </c>
      <c r="L125" s="26">
        <v>2.0000000000000001E-4</v>
      </c>
      <c r="M125" s="26">
        <v>5.0099999999999999E-2</v>
      </c>
      <c r="N125" s="75">
        <v>3303969.29</v>
      </c>
      <c r="O125" s="77">
        <f>N125*C275</f>
        <v>4398252839.5650835</v>
      </c>
      <c r="P125" s="24">
        <f>(O125/$O$165)</f>
        <v>2.5415467168477062E-3</v>
      </c>
      <c r="Q125" s="75">
        <v>120.1224</v>
      </c>
      <c r="R125" s="76">
        <f>Q125*C275</f>
        <v>159907.26321048001</v>
      </c>
      <c r="S125" s="75">
        <v>120.1224</v>
      </c>
      <c r="T125" s="77">
        <f>S125*C275</f>
        <v>159907.26321048001</v>
      </c>
      <c r="U125" s="25">
        <v>191</v>
      </c>
      <c r="V125" s="52">
        <v>-1.1999999999999999E-3</v>
      </c>
      <c r="W125" s="52">
        <v>4.8599999999999997E-2</v>
      </c>
      <c r="X125" s="27">
        <f>((O125-E125)/E125)</f>
        <v>5.2490308488220812E-3</v>
      </c>
      <c r="Y125" s="27">
        <f>((T125-J125)/J125)</f>
        <v>2.1282845628212304E-3</v>
      </c>
      <c r="Z125" s="27">
        <f>((U125-K125)/K125)</f>
        <v>-5.208333333333333E-3</v>
      </c>
      <c r="AA125" s="27">
        <f>V125-L125</f>
        <v>-1.4E-3</v>
      </c>
      <c r="AB125" s="53">
        <f>W125-M125</f>
        <v>-1.5000000000000013E-3</v>
      </c>
      <c r="AD125" s="71"/>
      <c r="AE125" s="78"/>
      <c r="AF125" s="71"/>
      <c r="AG125" s="79"/>
    </row>
    <row r="126" spans="1:34" ht="16.5" customHeight="1">
      <c r="A126" s="230">
        <v>111</v>
      </c>
      <c r="B126" s="238" t="s">
        <v>187</v>
      </c>
      <c r="C126" s="12" t="s">
        <v>66</v>
      </c>
      <c r="D126" s="73">
        <v>4170303.55</v>
      </c>
      <c r="E126" s="34">
        <v>5531987728.9031591</v>
      </c>
      <c r="F126" s="24">
        <f t="shared" si="86"/>
        <v>3.1757560911479074E-3</v>
      </c>
      <c r="G126" s="74">
        <v>108.83</v>
      </c>
      <c r="H126" s="34">
        <v>144365.08453599998</v>
      </c>
      <c r="I126" s="74">
        <v>108.83</v>
      </c>
      <c r="J126" s="34">
        <v>144365.08453599998</v>
      </c>
      <c r="K126" s="25">
        <v>126</v>
      </c>
      <c r="L126" s="26">
        <v>-2.0000000000000001E-4</v>
      </c>
      <c r="M126" s="26">
        <v>8.8300000000000003E-2</v>
      </c>
      <c r="N126" s="75">
        <v>4096259.88</v>
      </c>
      <c r="O126" s="34">
        <f>N126*C275</f>
        <v>5452952212.1576757</v>
      </c>
      <c r="P126" s="24">
        <f t="shared" ref="P126:P142" si="87">(O126/$O$165)</f>
        <v>3.1510086612726888E-3</v>
      </c>
      <c r="Q126" s="75">
        <v>109.4633</v>
      </c>
      <c r="R126" s="34">
        <f>Q126*C275</f>
        <v>145717.84051091</v>
      </c>
      <c r="S126" s="75">
        <v>109.4633</v>
      </c>
      <c r="T126" s="34">
        <f>S126*C275</f>
        <v>145717.84051091</v>
      </c>
      <c r="U126" s="25">
        <v>126</v>
      </c>
      <c r="V126" s="52">
        <v>5.7999999999999996E-3</v>
      </c>
      <c r="W126" s="52">
        <v>9.4600000000000004E-2</v>
      </c>
      <c r="X126" s="27">
        <f>((O126-E126)/E126)</f>
        <v>-1.4287001457458757E-2</v>
      </c>
      <c r="Y126" s="20">
        <f>((T126-J126)/J126)</f>
        <v>9.3703818984893442E-3</v>
      </c>
      <c r="Z126" s="20">
        <f>((U126-K126)/K126)</f>
        <v>0</v>
      </c>
      <c r="AA126" s="20">
        <f>V126-L126</f>
        <v>5.9999999999999993E-3</v>
      </c>
      <c r="AB126" s="21">
        <f>W126-M126</f>
        <v>6.3E-3</v>
      </c>
      <c r="AD126" s="71"/>
      <c r="AE126" s="78"/>
      <c r="AF126" s="71"/>
      <c r="AG126" s="79"/>
    </row>
    <row r="127" spans="1:34">
      <c r="A127" s="230">
        <v>112</v>
      </c>
      <c r="B127" s="238" t="s">
        <v>188</v>
      </c>
      <c r="C127" s="12" t="s">
        <v>27</v>
      </c>
      <c r="D127" s="73">
        <v>13216022.449999999</v>
      </c>
      <c r="E127" s="34">
        <v>17541916028.776653</v>
      </c>
      <c r="F127" s="24">
        <f t="shared" si="86"/>
        <v>1.0070312771615294E-2</v>
      </c>
      <c r="G127" s="74">
        <v>1.2501</v>
      </c>
      <c r="H127" s="34">
        <v>1659.28510719</v>
      </c>
      <c r="I127" s="74">
        <v>1.2501</v>
      </c>
      <c r="J127" s="34">
        <v>1659.28510719</v>
      </c>
      <c r="K127" s="25">
        <v>356</v>
      </c>
      <c r="L127" s="26">
        <v>4.1999999999999997E-3</v>
      </c>
      <c r="M127" s="26">
        <v>5.0900000000000001E-2</v>
      </c>
      <c r="N127" s="75">
        <v>13216022.449999999</v>
      </c>
      <c r="O127" s="77">
        <f>1331.45*N127</f>
        <v>17596473091.052498</v>
      </c>
      <c r="P127" s="24">
        <f t="shared" si="87"/>
        <v>1.0168187242524647E-2</v>
      </c>
      <c r="Q127" s="75">
        <v>1.2507999999999999</v>
      </c>
      <c r="R127" s="34">
        <f>Q127*1331.45</f>
        <v>1665.3776599999999</v>
      </c>
      <c r="S127" s="75">
        <v>1.2507999999999999</v>
      </c>
      <c r="T127" s="77">
        <f>S127*1331.45</f>
        <v>1665.3776599999999</v>
      </c>
      <c r="U127" s="25">
        <v>355</v>
      </c>
      <c r="V127" s="52">
        <v>2.92E-2</v>
      </c>
      <c r="W127" s="52">
        <v>5.04E-2</v>
      </c>
      <c r="X127" s="20">
        <f t="shared" ref="X127:X140" si="88">((O127-E127)/E127)</f>
        <v>3.1100971060599304E-3</v>
      </c>
      <c r="Y127" s="20">
        <f t="shared" ref="Y127:Y140" si="89">((T127-J127)/J127)</f>
        <v>3.6717938247018056E-3</v>
      </c>
      <c r="Z127" s="20">
        <f t="shared" ref="Z127:Z140" si="90">((U127-K127)/K127)</f>
        <v>-2.8089887640449437E-3</v>
      </c>
      <c r="AA127" s="20">
        <f t="shared" ref="AA127:AA140" si="91">V127-L127</f>
        <v>2.5000000000000001E-2</v>
      </c>
      <c r="AB127" s="21">
        <f t="shared" ref="AB127:AB140" si="92">W127-M127</f>
        <v>-5.0000000000000044E-4</v>
      </c>
    </row>
    <row r="128" spans="1:34">
      <c r="A128" s="230">
        <v>113</v>
      </c>
      <c r="B128" s="238" t="s">
        <v>189</v>
      </c>
      <c r="C128" s="12" t="s">
        <v>27</v>
      </c>
      <c r="D128" s="73">
        <v>2323026.64</v>
      </c>
      <c r="E128" s="34">
        <v>3083404133.5554161</v>
      </c>
      <c r="F128" s="24">
        <f t="shared" si="86"/>
        <v>1.7700942117871907E-3</v>
      </c>
      <c r="G128" s="74">
        <v>1.080657304</v>
      </c>
      <c r="H128" s="34">
        <v>1434.3801059941575</v>
      </c>
      <c r="I128" s="74">
        <v>1.080657304</v>
      </c>
      <c r="J128" s="34">
        <v>1434.3801059941575</v>
      </c>
      <c r="K128" s="25">
        <v>128</v>
      </c>
      <c r="L128" s="26">
        <v>3.3799999999999997E-2</v>
      </c>
      <c r="M128" s="26">
        <v>4.99E-2</v>
      </c>
      <c r="N128" s="75">
        <v>2320107.67</v>
      </c>
      <c r="O128" s="34">
        <f>N128*1331.45</f>
        <v>3089107357.2214999</v>
      </c>
      <c r="P128" s="24">
        <f t="shared" si="87"/>
        <v>1.7850521441402048E-3</v>
      </c>
      <c r="Q128" s="75">
        <v>1.0816573039999999</v>
      </c>
      <c r="R128" s="34">
        <f>Q128*1331.45</f>
        <v>1440.1726174108001</v>
      </c>
      <c r="S128" s="75">
        <v>1.0816573039999999</v>
      </c>
      <c r="T128" s="77">
        <f>1331.45 *S128</f>
        <v>1440.1726174108001</v>
      </c>
      <c r="U128" s="25">
        <v>128</v>
      </c>
      <c r="V128" s="52">
        <v>4.8300000000000003E-2</v>
      </c>
      <c r="W128" s="52">
        <v>4.99E-2</v>
      </c>
      <c r="X128" s="20">
        <f t="shared" si="88"/>
        <v>1.8496516898378584E-3</v>
      </c>
      <c r="Y128" s="20">
        <f t="shared" ref="Y128" si="93">((T128-J128)/J128)</f>
        <v>4.0383378104842296E-3</v>
      </c>
      <c r="Z128" s="20">
        <f t="shared" ref="Z128" si="94">((U128-K128)/K128)</f>
        <v>0</v>
      </c>
      <c r="AA128" s="20">
        <f t="shared" ref="AA128" si="95">V128-L128</f>
        <v>1.4500000000000006E-2</v>
      </c>
      <c r="AB128" s="21">
        <f t="shared" ref="AB128" si="96">W128-M128</f>
        <v>0</v>
      </c>
    </row>
    <row r="129" spans="1:111">
      <c r="A129" s="230">
        <v>114</v>
      </c>
      <c r="B129" s="238" t="s">
        <v>190</v>
      </c>
      <c r="C129" s="12" t="s">
        <v>31</v>
      </c>
      <c r="D129" s="73">
        <v>35512910.229999997</v>
      </c>
      <c r="E129" s="34">
        <v>47108557267.971413</v>
      </c>
      <c r="F129" s="24">
        <f t="shared" si="86"/>
        <v>2.7043676707253442E-2</v>
      </c>
      <c r="G129" s="74">
        <v>1.2963</v>
      </c>
      <c r="H129" s="34">
        <v>1719.56683896</v>
      </c>
      <c r="I129" s="74">
        <v>1.2963</v>
      </c>
      <c r="J129" s="34">
        <v>1719.56683896</v>
      </c>
      <c r="K129" s="25">
        <v>665</v>
      </c>
      <c r="L129" s="26">
        <v>-6.4000000000000003E-3</v>
      </c>
      <c r="M129" s="26">
        <v>6.83E-2</v>
      </c>
      <c r="N129" s="75">
        <v>34348913.299999997</v>
      </c>
      <c r="O129" s="34">
        <f>N129*C275</f>
        <v>45725366127.025909</v>
      </c>
      <c r="P129" s="24">
        <f t="shared" si="87"/>
        <v>2.6422572415889946E-2</v>
      </c>
      <c r="Q129" s="75">
        <v>1.2962</v>
      </c>
      <c r="R129" s="34">
        <f>Q129*C275</f>
        <v>1725.5049397400001</v>
      </c>
      <c r="S129" s="28">
        <v>1.2962</v>
      </c>
      <c r="T129" s="34">
        <f>S129*C275</f>
        <v>1725.5049397400001</v>
      </c>
      <c r="U129" s="25">
        <v>668</v>
      </c>
      <c r="V129" s="52">
        <v>-1E-4</v>
      </c>
      <c r="W129" s="52">
        <v>6.8199999999999997E-2</v>
      </c>
      <c r="X129" s="20">
        <f t="shared" si="88"/>
        <v>-2.9361780983386633E-2</v>
      </c>
      <c r="Y129" s="20">
        <f t="shared" ref="Y129:Z132" si="97">((T129-J129)/J129)</f>
        <v>3.453253834315273E-3</v>
      </c>
      <c r="Z129" s="20">
        <f t="shared" si="97"/>
        <v>4.5112781954887221E-3</v>
      </c>
      <c r="AA129" s="20">
        <f t="shared" si="91"/>
        <v>6.3E-3</v>
      </c>
      <c r="AB129" s="21">
        <f t="shared" si="92"/>
        <v>-1.0000000000000286E-4</v>
      </c>
    </row>
    <row r="130" spans="1:111">
      <c r="A130" s="230">
        <v>115</v>
      </c>
      <c r="B130" s="238" t="s">
        <v>191</v>
      </c>
      <c r="C130" s="12" t="s">
        <v>79</v>
      </c>
      <c r="D130" s="73">
        <v>993211.88</v>
      </c>
      <c r="E130" s="34">
        <v>1317514628.488096</v>
      </c>
      <c r="F130" s="24">
        <f t="shared" si="86"/>
        <v>7.5634750321963132E-4</v>
      </c>
      <c r="G130" s="74">
        <v>1.0891999999999999</v>
      </c>
      <c r="H130" s="34">
        <v>1444.8447126399999</v>
      </c>
      <c r="I130" s="74">
        <v>1.0962000000000001</v>
      </c>
      <c r="J130" s="34">
        <v>1454.1303470400001</v>
      </c>
      <c r="K130" s="25">
        <v>84</v>
      </c>
      <c r="L130" s="26">
        <v>1.2899999999999999E-3</v>
      </c>
      <c r="M130" s="26">
        <v>5.4190000000000002E-2</v>
      </c>
      <c r="N130" s="75">
        <v>991758.86</v>
      </c>
      <c r="O130" s="34">
        <f>N130*C275</f>
        <v>1320232072.180922</v>
      </c>
      <c r="P130" s="24">
        <f t="shared" si="87"/>
        <v>7.6290099976613994E-4</v>
      </c>
      <c r="Q130" s="74">
        <v>1.0899000000000001</v>
      </c>
      <c r="R130" s="34">
        <f>Q130*C275</f>
        <v>1450.8778227300002</v>
      </c>
      <c r="S130" s="34">
        <v>1.0968</v>
      </c>
      <c r="T130" s="34">
        <f>S130*C275</f>
        <v>1460.06312136</v>
      </c>
      <c r="U130" s="25">
        <v>85</v>
      </c>
      <c r="V130" s="26">
        <v>3.8299999999999999E-4</v>
      </c>
      <c r="W130" s="26">
        <v>5.3601000000000003E-2</v>
      </c>
      <c r="X130" s="20">
        <f t="shared" si="88"/>
        <v>2.0625529569598894E-3</v>
      </c>
      <c r="Y130" s="20">
        <f t="shared" si="97"/>
        <v>4.0799467063434508E-3</v>
      </c>
      <c r="Z130" s="20">
        <f t="shared" si="97"/>
        <v>1.1904761904761904E-2</v>
      </c>
      <c r="AA130" s="20">
        <f t="shared" si="91"/>
        <v>-9.0699999999999993E-4</v>
      </c>
      <c r="AB130" s="21">
        <f t="shared" si="92"/>
        <v>-5.8899999999999925E-4</v>
      </c>
    </row>
    <row r="131" spans="1:111">
      <c r="A131" s="230">
        <v>116</v>
      </c>
      <c r="B131" s="238" t="s">
        <v>192</v>
      </c>
      <c r="C131" s="12" t="s">
        <v>35</v>
      </c>
      <c r="D131" s="73">
        <v>887343.94</v>
      </c>
      <c r="E131" s="34">
        <v>1177078773.4136479</v>
      </c>
      <c r="F131" s="24">
        <v>0</v>
      </c>
      <c r="G131" s="74">
        <v>1.5289999999999999</v>
      </c>
      <c r="H131" s="34">
        <v>2028.2478567999999</v>
      </c>
      <c r="I131" s="74">
        <v>1.5289999999999999</v>
      </c>
      <c r="J131" s="34">
        <v>2028.2478567999999</v>
      </c>
      <c r="K131" s="25">
        <v>93</v>
      </c>
      <c r="L131" s="26">
        <v>2.6200000000000003E-4</v>
      </c>
      <c r="M131" s="26">
        <v>8.5300000000000001E-2</v>
      </c>
      <c r="N131" s="75">
        <v>872698.84</v>
      </c>
      <c r="O131" s="34">
        <f>N131*C275</f>
        <v>1161739052.0948679</v>
      </c>
      <c r="P131" s="24">
        <f>(O131/$O$165)</f>
        <v>6.7131522024491976E-4</v>
      </c>
      <c r="Q131" s="222">
        <v>1.5314000000000001</v>
      </c>
      <c r="R131" s="34">
        <f>Q131*C275</f>
        <v>2038.6038147800002</v>
      </c>
      <c r="S131" s="75">
        <v>1.5314000000000001</v>
      </c>
      <c r="T131" s="34">
        <f>S131*C275</f>
        <v>2038.6038147800002</v>
      </c>
      <c r="U131" s="25">
        <v>94</v>
      </c>
      <c r="V131" s="52">
        <v>1.9599999999999999E-4</v>
      </c>
      <c r="W131" s="52">
        <v>8.5699999999999998E-2</v>
      </c>
      <c r="X131" s="20">
        <f t="shared" si="88"/>
        <v>-1.3032026118603088E-2</v>
      </c>
      <c r="Y131" s="20">
        <f t="shared" si="97"/>
        <v>5.1058641305994417E-3</v>
      </c>
      <c r="Z131" s="20">
        <f t="shared" si="97"/>
        <v>1.0752688172043012E-2</v>
      </c>
      <c r="AA131" s="20">
        <f t="shared" si="91"/>
        <v>-6.6000000000000032E-5</v>
      </c>
      <c r="AB131" s="21">
        <f t="shared" si="92"/>
        <v>3.9999999999999758E-4</v>
      </c>
    </row>
    <row r="132" spans="1:111">
      <c r="A132" s="230">
        <v>117</v>
      </c>
      <c r="B132" s="238" t="s">
        <v>193</v>
      </c>
      <c r="C132" s="12" t="s">
        <v>88</v>
      </c>
      <c r="D132" s="73">
        <v>3045829.54</v>
      </c>
      <c r="E132" s="34">
        <v>4040351364.7371678</v>
      </c>
      <c r="F132" s="24">
        <f t="shared" ref="F132:F142" si="98">(E132/$E$165)</f>
        <v>2.3194502746096816E-3</v>
      </c>
      <c r="G132" s="74">
        <v>109.64</v>
      </c>
      <c r="H132" s="34">
        <v>145439.565088</v>
      </c>
      <c r="I132" s="74">
        <v>110.06</v>
      </c>
      <c r="J132" s="34">
        <v>145996.703152</v>
      </c>
      <c r="K132" s="25">
        <v>88</v>
      </c>
      <c r="L132" s="26">
        <v>-1E-3</v>
      </c>
      <c r="M132" s="26">
        <v>4.1599999999999998E-2</v>
      </c>
      <c r="N132" s="75">
        <v>3031593.1</v>
      </c>
      <c r="O132" s="34">
        <f>N132*C275</f>
        <v>4035664920.0213704</v>
      </c>
      <c r="P132" s="24">
        <f t="shared" si="87"/>
        <v>2.3320239426690191E-3</v>
      </c>
      <c r="Q132" s="75">
        <v>109.61</v>
      </c>
      <c r="R132" s="34">
        <f>Q132*C275</f>
        <v>145913.127947</v>
      </c>
      <c r="S132" s="77">
        <v>110.07</v>
      </c>
      <c r="T132" s="34">
        <f>S132*C275</f>
        <v>146525.48118899998</v>
      </c>
      <c r="U132" s="193">
        <v>88</v>
      </c>
      <c r="V132" s="52">
        <v>-1.1000000000000001E-3</v>
      </c>
      <c r="W132" s="52">
        <v>4.1500000000000002E-2</v>
      </c>
      <c r="X132" s="20">
        <f t="shared" si="88"/>
        <v>-1.1599101891729374E-3</v>
      </c>
      <c r="Y132" s="20">
        <f t="shared" si="97"/>
        <v>3.6218491622338951E-3</v>
      </c>
      <c r="Z132" s="20">
        <f t="shared" si="97"/>
        <v>0</v>
      </c>
      <c r="AA132" s="20">
        <f t="shared" si="91"/>
        <v>-1.0000000000000005E-4</v>
      </c>
      <c r="AB132" s="21">
        <f t="shared" si="92"/>
        <v>-9.9999999999995925E-5</v>
      </c>
    </row>
    <row r="133" spans="1:111">
      <c r="A133" s="230">
        <v>118</v>
      </c>
      <c r="B133" s="238" t="s">
        <v>194</v>
      </c>
      <c r="C133" s="12" t="s">
        <v>91</v>
      </c>
      <c r="D133" s="73">
        <v>3355368.41</v>
      </c>
      <c r="E133" s="34">
        <v>4457606932.6850004</v>
      </c>
      <c r="F133" s="24">
        <f t="shared" si="98"/>
        <v>2.5589847740360642E-3</v>
      </c>
      <c r="G133" s="74">
        <v>116.3249</v>
      </c>
      <c r="H133" s="34">
        <v>154537.62964999999</v>
      </c>
      <c r="I133" s="74">
        <v>116.3249</v>
      </c>
      <c r="J133" s="34">
        <v>154537.62964999999</v>
      </c>
      <c r="K133" s="25">
        <v>67</v>
      </c>
      <c r="L133" s="26">
        <v>-4.0299999999999998E-4</v>
      </c>
      <c r="M133" s="26">
        <v>5.8139999999999997E-2</v>
      </c>
      <c r="N133" s="75">
        <v>3412703.07</v>
      </c>
      <c r="O133" s="34">
        <f>N133*1329.99</f>
        <v>4538860956.0692997</v>
      </c>
      <c r="P133" s="24">
        <f t="shared" si="87"/>
        <v>2.6227976384974871E-3</v>
      </c>
      <c r="Q133" s="75">
        <v>116.46498</v>
      </c>
      <c r="R133" s="34">
        <f>Q133*1329.99</f>
        <v>154897.25875020001</v>
      </c>
      <c r="S133" s="75">
        <v>116.46498</v>
      </c>
      <c r="T133" s="189">
        <f>S133*1329.99</f>
        <v>154897.25875020001</v>
      </c>
      <c r="U133" s="25">
        <v>67</v>
      </c>
      <c r="V133" s="26">
        <v>6.9999999999999999E-4</v>
      </c>
      <c r="W133" s="26">
        <v>5.8200000000000002E-2</v>
      </c>
      <c r="X133" s="20">
        <f t="shared" si="88"/>
        <v>1.8228171440714407E-2</v>
      </c>
      <c r="Y133" s="20">
        <f t="shared" si="89"/>
        <v>2.3271296512992791E-3</v>
      </c>
      <c r="Z133" s="20">
        <f t="shared" si="90"/>
        <v>0</v>
      </c>
      <c r="AA133" s="20">
        <f t="shared" si="91"/>
        <v>1.103E-3</v>
      </c>
      <c r="AB133" s="21">
        <f t="shared" si="92"/>
        <v>6.0000000000004494E-5</v>
      </c>
      <c r="AD133" s="80"/>
    </row>
    <row r="134" spans="1:111">
      <c r="A134" s="230">
        <v>119</v>
      </c>
      <c r="B134" s="238" t="s">
        <v>195</v>
      </c>
      <c r="C134" s="12" t="s">
        <v>37</v>
      </c>
      <c r="D134" s="73">
        <v>4596572.13</v>
      </c>
      <c r="E134" s="34">
        <v>6097441184.6298952</v>
      </c>
      <c r="F134" s="24">
        <f t="shared" si="98"/>
        <v>3.500366763529291E-3</v>
      </c>
      <c r="G134" s="74">
        <v>1.55</v>
      </c>
      <c r="H134" s="34">
        <v>2056.1047600000002</v>
      </c>
      <c r="I134" s="74">
        <v>1.56</v>
      </c>
      <c r="J134" s="34">
        <v>2069.369952</v>
      </c>
      <c r="K134" s="57">
        <v>121</v>
      </c>
      <c r="L134" s="58">
        <v>1.12E-2</v>
      </c>
      <c r="M134" s="58">
        <v>6.9699999999999998E-2</v>
      </c>
      <c r="N134" s="81">
        <v>4576797.3</v>
      </c>
      <c r="O134" s="34">
        <f>N134*C275</f>
        <v>6092644923.11271</v>
      </c>
      <c r="P134" s="24">
        <f t="shared" si="87"/>
        <v>3.5206574669743506E-3</v>
      </c>
      <c r="Q134" s="75">
        <v>1.55</v>
      </c>
      <c r="R134" s="34">
        <f>1.55 *C275</f>
        <v>2063.3641850000004</v>
      </c>
      <c r="S134" s="77">
        <v>1.55</v>
      </c>
      <c r="T134" s="34">
        <f>1.56*C275</f>
        <v>2076.6762120000003</v>
      </c>
      <c r="U134" s="57">
        <v>121</v>
      </c>
      <c r="V134" s="58">
        <v>9.9000000000000008E-3</v>
      </c>
      <c r="W134" s="58">
        <v>6.6000000000000003E-2</v>
      </c>
      <c r="X134" s="20">
        <f>((O134-E134)/E134)</f>
        <v>-7.8660234218828906E-4</v>
      </c>
      <c r="Y134" s="20">
        <f>((T134-J134)/J134)</f>
        <v>3.5306688361541904E-3</v>
      </c>
      <c r="Z134" s="20">
        <f>((U134-K134)/K134)</f>
        <v>0</v>
      </c>
      <c r="AA134" s="20">
        <f>V134-L134</f>
        <v>-1.2999999999999991E-3</v>
      </c>
      <c r="AB134" s="21">
        <f>W134-M134</f>
        <v>-3.699999999999995E-3</v>
      </c>
      <c r="AD134" s="80"/>
    </row>
    <row r="135" spans="1:111">
      <c r="A135" s="230">
        <v>120</v>
      </c>
      <c r="B135" s="238" t="s">
        <v>196</v>
      </c>
      <c r="C135" s="12" t="s">
        <v>39</v>
      </c>
      <c r="D135" s="73">
        <v>39505438.520000003</v>
      </c>
      <c r="E135" s="34">
        <v>52587269431.51281</v>
      </c>
      <c r="F135" s="24">
        <f t="shared" si="98"/>
        <v>3.0188848818555738E-2</v>
      </c>
      <c r="G135" s="74">
        <v>134.84</v>
      </c>
      <c r="H135" s="34">
        <v>179490.91760000002</v>
      </c>
      <c r="I135" s="74">
        <v>134.86000000000001</v>
      </c>
      <c r="J135" s="34">
        <v>179517.54040000003</v>
      </c>
      <c r="K135" s="25">
        <v>2744</v>
      </c>
      <c r="L135" s="26">
        <v>1.2999999999999999E-3</v>
      </c>
      <c r="M135" s="26">
        <v>5.4300000000000001E-2</v>
      </c>
      <c r="N135" s="59">
        <v>39488831.560000002</v>
      </c>
      <c r="O135" s="33">
        <f>N135*1334.25</f>
        <v>52687973508.93</v>
      </c>
      <c r="P135" s="24">
        <f t="shared" si="87"/>
        <v>3.0445940916443856E-2</v>
      </c>
      <c r="Q135" s="75">
        <v>135.01</v>
      </c>
      <c r="R135" s="77">
        <f>Q135*1334.25</f>
        <v>180137.0925</v>
      </c>
      <c r="S135" s="77">
        <v>135.03</v>
      </c>
      <c r="T135" s="77">
        <f>S135*1334.25</f>
        <v>180163.7775</v>
      </c>
      <c r="U135" s="25">
        <v>2748</v>
      </c>
      <c r="V135" s="52">
        <v>1.2999999999999999E-3</v>
      </c>
      <c r="W135" s="52">
        <v>5.5300000000000002E-2</v>
      </c>
      <c r="X135" s="20">
        <f t="shared" si="88"/>
        <v>1.9149896639593126E-3</v>
      </c>
      <c r="Y135" s="20">
        <f t="shared" si="89"/>
        <v>3.5998549142330456E-3</v>
      </c>
      <c r="Z135" s="20">
        <f t="shared" si="90"/>
        <v>1.4577259475218659E-3</v>
      </c>
      <c r="AA135" s="20">
        <f t="shared" si="91"/>
        <v>0</v>
      </c>
      <c r="AB135" s="21">
        <f t="shared" si="92"/>
        <v>1.0000000000000009E-3</v>
      </c>
      <c r="DG135" s="22" t="s">
        <v>197</v>
      </c>
    </row>
    <row r="136" spans="1:111">
      <c r="A136" s="230">
        <v>121</v>
      </c>
      <c r="B136" s="241" t="s">
        <v>198</v>
      </c>
      <c r="C136" s="12" t="s">
        <v>39</v>
      </c>
      <c r="D136" s="192">
        <v>122403588.11</v>
      </c>
      <c r="E136" s="34">
        <v>162936312276.74542</v>
      </c>
      <c r="F136" s="24">
        <f t="shared" si="98"/>
        <v>9.3537081342124948E-2</v>
      </c>
      <c r="G136" s="74">
        <v>131.63</v>
      </c>
      <c r="H136" s="34">
        <v>175217.95819999999</v>
      </c>
      <c r="I136" s="74">
        <v>131.65</v>
      </c>
      <c r="J136" s="34">
        <v>175244.58100000003</v>
      </c>
      <c r="K136" s="25">
        <v>1123</v>
      </c>
      <c r="L136" s="26">
        <v>1.6000000000000001E-3</v>
      </c>
      <c r="M136" s="26">
        <v>5.57E-2</v>
      </c>
      <c r="N136" s="59">
        <v>121889144.15000001</v>
      </c>
      <c r="O136" s="33">
        <f>N136*1334.25</f>
        <v>162630590582.13751</v>
      </c>
      <c r="P136" s="24">
        <f t="shared" si="87"/>
        <v>9.3976689978993361E-2</v>
      </c>
      <c r="Q136" s="75">
        <v>131.81</v>
      </c>
      <c r="R136" s="77">
        <f>Q136*1334.25</f>
        <v>175867.49249999999</v>
      </c>
      <c r="S136" s="77">
        <v>131.84</v>
      </c>
      <c r="T136" s="77">
        <f>S136*1334.25</f>
        <v>175907.52000000002</v>
      </c>
      <c r="U136" s="25">
        <v>1123</v>
      </c>
      <c r="V136" s="52">
        <v>1.4E-3</v>
      </c>
      <c r="W136" s="52">
        <v>5.7200000000000001E-2</v>
      </c>
      <c r="X136" s="20">
        <f t="shared" si="88"/>
        <v>-1.8763263408628362E-3</v>
      </c>
      <c r="Y136" s="20">
        <f t="shared" si="89"/>
        <v>3.7829358044456952E-3</v>
      </c>
      <c r="Z136" s="20">
        <f t="shared" si="90"/>
        <v>0</v>
      </c>
      <c r="AA136" s="20">
        <f t="shared" si="91"/>
        <v>-2.0000000000000009E-4</v>
      </c>
      <c r="AB136" s="21">
        <f t="shared" si="92"/>
        <v>1.5000000000000013E-3</v>
      </c>
      <c r="AD136" s="71"/>
    </row>
    <row r="137" spans="1:111">
      <c r="A137" s="230">
        <v>122</v>
      </c>
      <c r="B137" s="238" t="s">
        <v>199</v>
      </c>
      <c r="C137" s="12" t="s">
        <v>97</v>
      </c>
      <c r="D137" s="73">
        <v>1551738.73</v>
      </c>
      <c r="E137" s="34">
        <v>2058411218.728616</v>
      </c>
      <c r="F137" s="24">
        <f t="shared" si="98"/>
        <v>1.1816750662353151E-3</v>
      </c>
      <c r="G137" s="74">
        <v>1</v>
      </c>
      <c r="H137" s="34">
        <v>1326.5192</v>
      </c>
      <c r="I137" s="74">
        <v>1</v>
      </c>
      <c r="J137" s="34">
        <v>1326.5192</v>
      </c>
      <c r="K137" s="25">
        <v>16</v>
      </c>
      <c r="L137" s="26">
        <v>8.8865E-2</v>
      </c>
      <c r="M137" s="26">
        <v>9.6873000000000001E-2</v>
      </c>
      <c r="N137" s="74">
        <v>1554228.54</v>
      </c>
      <c r="O137" s="34">
        <f>N137*C275</f>
        <v>2068993228.8650582</v>
      </c>
      <c r="P137" s="24">
        <f t="shared" si="87"/>
        <v>1.1955754113767818E-3</v>
      </c>
      <c r="Q137" s="74">
        <v>1</v>
      </c>
      <c r="R137" s="34">
        <f>1*C275</f>
        <v>1331.2027</v>
      </c>
      <c r="S137" s="34">
        <v>1</v>
      </c>
      <c r="T137" s="34">
        <f>1*C275</f>
        <v>1331.2027</v>
      </c>
      <c r="U137" s="25">
        <v>16</v>
      </c>
      <c r="V137" s="26">
        <v>8.7190000000000004E-2</v>
      </c>
      <c r="W137" s="26">
        <v>8.4678000000000003E-2</v>
      </c>
      <c r="X137" s="20">
        <f t="shared" ref="X137" si="99">((O137-E137)/E137)</f>
        <v>5.1408630307496067E-3</v>
      </c>
      <c r="Y137" s="20">
        <f t="shared" ref="Y137" si="100">((T137-J137)/J137)</f>
        <v>3.5306688361541202E-3</v>
      </c>
      <c r="Z137" s="20">
        <f t="shared" si="90"/>
        <v>0</v>
      </c>
      <c r="AA137" s="20">
        <f t="shared" si="91"/>
        <v>-1.6749999999999959E-3</v>
      </c>
      <c r="AB137" s="21">
        <f t="shared" si="92"/>
        <v>-1.2194999999999998E-2</v>
      </c>
    </row>
    <row r="138" spans="1:111">
      <c r="A138" s="230">
        <v>123</v>
      </c>
      <c r="B138" s="238" t="s">
        <v>200</v>
      </c>
      <c r="C138" s="12" t="s">
        <v>43</v>
      </c>
      <c r="D138" s="73">
        <v>217196.63389999999</v>
      </c>
      <c r="E138" s="34">
        <v>288115505.04372084</v>
      </c>
      <c r="F138" s="24">
        <f t="shared" si="98"/>
        <v>1.6539887919783374E-4</v>
      </c>
      <c r="G138" s="74">
        <v>148.80009999999999</v>
      </c>
      <c r="H138" s="34">
        <v>197386.18961191998</v>
      </c>
      <c r="I138" s="74">
        <v>148.80009999999999</v>
      </c>
      <c r="J138" s="34">
        <v>197386.18961191998</v>
      </c>
      <c r="K138" s="25">
        <v>11</v>
      </c>
      <c r="L138" s="26">
        <v>1.1999999999999999E-3</v>
      </c>
      <c r="M138" s="26">
        <v>9.9900000000000003E-2</v>
      </c>
      <c r="N138" s="75">
        <v>217457.02280000001</v>
      </c>
      <c r="O138" s="77">
        <f>N138*C275</f>
        <v>289479375.88532156</v>
      </c>
      <c r="P138" s="24">
        <f t="shared" si="87"/>
        <v>1.6727673105969358E-4</v>
      </c>
      <c r="Q138" s="75">
        <v>148.9785</v>
      </c>
      <c r="R138" s="34">
        <f>Q138*C275</f>
        <v>198320.58144194999</v>
      </c>
      <c r="S138" s="75">
        <v>148.9785</v>
      </c>
      <c r="T138" s="34">
        <f>S138*C275</f>
        <v>198320.58144194999</v>
      </c>
      <c r="U138" s="25">
        <v>11</v>
      </c>
      <c r="V138" s="52">
        <v>1.1999999999999999E-3</v>
      </c>
      <c r="W138" s="52">
        <v>0.1013</v>
      </c>
      <c r="X138" s="20">
        <f t="shared" si="88"/>
        <v>4.7337641248906479E-3</v>
      </c>
      <c r="Y138" s="20">
        <f t="shared" si="89"/>
        <v>4.7338257649489918E-3</v>
      </c>
      <c r="Z138" s="20">
        <f t="shared" si="90"/>
        <v>0</v>
      </c>
      <c r="AA138" s="20">
        <f t="shared" si="91"/>
        <v>0</v>
      </c>
      <c r="AB138" s="21">
        <f t="shared" si="92"/>
        <v>1.3999999999999985E-3</v>
      </c>
    </row>
    <row r="139" spans="1:111">
      <c r="A139" s="230">
        <v>124</v>
      </c>
      <c r="B139" s="238" t="s">
        <v>201</v>
      </c>
      <c r="C139" s="12" t="s">
        <v>112</v>
      </c>
      <c r="D139" s="73">
        <v>60780.74</v>
      </c>
      <c r="E139" s="34">
        <v>80626818.600207999</v>
      </c>
      <c r="F139" s="24">
        <f t="shared" si="98"/>
        <v>4.6285552829716028E-5</v>
      </c>
      <c r="G139" s="74">
        <v>100</v>
      </c>
      <c r="H139" s="23">
        <v>132651.91999999998</v>
      </c>
      <c r="I139" s="74">
        <v>100</v>
      </c>
      <c r="J139" s="23">
        <v>132651.91999999998</v>
      </c>
      <c r="K139" s="25">
        <v>6</v>
      </c>
      <c r="L139" s="26">
        <v>7.2559131081773032E-4</v>
      </c>
      <c r="M139" s="26">
        <v>0</v>
      </c>
      <c r="N139" s="74">
        <v>60828.11</v>
      </c>
      <c r="O139" s="34">
        <f>N139*C275</f>
        <v>80974544.26789701</v>
      </c>
      <c r="P139" s="24">
        <f t="shared" si="87"/>
        <v>4.6791440746881496E-5</v>
      </c>
      <c r="Q139" s="74">
        <v>100</v>
      </c>
      <c r="R139" s="23">
        <f>Q139*C275</f>
        <v>133120.27000000002</v>
      </c>
      <c r="S139" s="23">
        <v>100</v>
      </c>
      <c r="T139" s="23">
        <f>S139*C275</f>
        <v>133120.27000000002</v>
      </c>
      <c r="U139" s="25">
        <v>6</v>
      </c>
      <c r="V139" s="26">
        <v>7.7935872449064192E-4</v>
      </c>
      <c r="W139" s="26">
        <v>0</v>
      </c>
      <c r="X139" s="20">
        <f>((O139-E139)/E139)</f>
        <v>4.3127792182056091E-3</v>
      </c>
      <c r="Y139" s="20">
        <f>((T139-J139)/J139)</f>
        <v>3.5306688361543127E-3</v>
      </c>
      <c r="Z139" s="20">
        <f>((U139-K139)/K139)</f>
        <v>0</v>
      </c>
      <c r="AA139" s="20">
        <f>V139-L139</f>
        <v>5.3767413672911601E-5</v>
      </c>
      <c r="AB139" s="21">
        <f>W139-M139</f>
        <v>0</v>
      </c>
      <c r="AD139" s="30"/>
    </row>
    <row r="140" spans="1:111">
      <c r="A140" s="230">
        <v>125</v>
      </c>
      <c r="B140" s="238" t="s">
        <v>202</v>
      </c>
      <c r="C140" s="12" t="s">
        <v>114</v>
      </c>
      <c r="D140" s="73">
        <v>34929197</v>
      </c>
      <c r="E140" s="34">
        <v>46334250461.082397</v>
      </c>
      <c r="F140" s="24">
        <f t="shared" si="98"/>
        <v>2.6599169293481103E-2</v>
      </c>
      <c r="G140" s="74">
        <v>106.92</v>
      </c>
      <c r="H140" s="34">
        <v>141831.432864</v>
      </c>
      <c r="I140" s="74">
        <v>106.92</v>
      </c>
      <c r="J140" s="34">
        <v>141831.432864</v>
      </c>
      <c r="K140" s="25">
        <v>1023</v>
      </c>
      <c r="L140" s="58">
        <v>-1.8E-3</v>
      </c>
      <c r="M140" s="26">
        <v>0.13589999999999999</v>
      </c>
      <c r="N140" s="75">
        <v>35172605</v>
      </c>
      <c r="O140" s="34">
        <f>N140*C275</f>
        <v>46821866742.033501</v>
      </c>
      <c r="P140" s="24">
        <f t="shared" si="87"/>
        <v>2.7056189363288907E-2</v>
      </c>
      <c r="Q140" s="75">
        <v>106.95</v>
      </c>
      <c r="R140" s="34">
        <f>Q140*C275</f>
        <v>142372.128765</v>
      </c>
      <c r="S140" s="75">
        <v>106.95</v>
      </c>
      <c r="T140" s="34">
        <f>S140*C275</f>
        <v>142372.128765</v>
      </c>
      <c r="U140" s="25">
        <v>1026</v>
      </c>
      <c r="V140" s="58">
        <v>2.9999999999999997E-4</v>
      </c>
      <c r="W140" s="52">
        <v>0.13270000000000001</v>
      </c>
      <c r="X140" s="20">
        <f t="shared" si="88"/>
        <v>1.0523884083560768E-2</v>
      </c>
      <c r="Y140" s="20">
        <f t="shared" si="89"/>
        <v>3.8122430978925819E-3</v>
      </c>
      <c r="Z140" s="20">
        <f t="shared" si="90"/>
        <v>2.9325513196480938E-3</v>
      </c>
      <c r="AA140" s="20">
        <f t="shared" si="91"/>
        <v>2.0999999999999999E-3</v>
      </c>
      <c r="AB140" s="21">
        <f t="shared" si="92"/>
        <v>-3.1999999999999806E-3</v>
      </c>
    </row>
    <row r="141" spans="1:111">
      <c r="A141" s="230">
        <v>126</v>
      </c>
      <c r="B141" s="238" t="s">
        <v>203</v>
      </c>
      <c r="C141" s="12" t="s">
        <v>51</v>
      </c>
      <c r="D141" s="73">
        <v>2055911.92</v>
      </c>
      <c r="E141" s="34">
        <v>2727206635.388864</v>
      </c>
      <c r="F141" s="24">
        <f t="shared" si="98"/>
        <v>1.5656114056262381E-3</v>
      </c>
      <c r="G141" s="74">
        <v>159.65</v>
      </c>
      <c r="H141" s="34">
        <v>211778.79027999999</v>
      </c>
      <c r="I141" s="74">
        <v>165.84</v>
      </c>
      <c r="J141" s="34">
        <v>219989.944128</v>
      </c>
      <c r="K141" s="25">
        <v>53</v>
      </c>
      <c r="L141" s="26">
        <v>1E-4</v>
      </c>
      <c r="M141" s="26">
        <v>1E-4</v>
      </c>
      <c r="N141" s="74">
        <v>2044572.26</v>
      </c>
      <c r="O141" s="34">
        <f>N141*C275</f>
        <v>2721740112.8571019</v>
      </c>
      <c r="P141" s="24">
        <f t="shared" si="87"/>
        <v>1.5727676193869507E-3</v>
      </c>
      <c r="Q141" s="74">
        <v>158.77000000000001</v>
      </c>
      <c r="R141" s="34">
        <f>Q141*C275</f>
        <v>211355.05267900001</v>
      </c>
      <c r="S141" s="34">
        <v>165</v>
      </c>
      <c r="T141" s="34">
        <f>S141*C275</f>
        <v>219648.4455</v>
      </c>
      <c r="U141" s="25">
        <v>53</v>
      </c>
      <c r="V141" s="26">
        <v>-5.8410246166706902E-7</v>
      </c>
      <c r="W141" s="26">
        <v>-5.8410246166706902E-7</v>
      </c>
      <c r="X141" s="20">
        <f t="shared" ref="X141:X142" si="101">((O141-E141)/E141)</f>
        <v>-2.0044401699626504E-3</v>
      </c>
      <c r="Y141" s="20">
        <f t="shared" ref="Y141:Y142" si="102">((T141-J141)/J141)</f>
        <v>-1.5523374459393562E-3</v>
      </c>
      <c r="Z141" s="20">
        <f t="shared" ref="Z141:Z142" si="103">((U141-K141)/K141)</f>
        <v>0</v>
      </c>
      <c r="AA141" s="20">
        <f t="shared" ref="AA141:AA142" si="104">V141-L141</f>
        <v>-1.0058410246166708E-4</v>
      </c>
      <c r="AB141" s="21">
        <f t="shared" ref="AB141:AB142" si="105">W141-M141</f>
        <v>-1.0058410246166708E-4</v>
      </c>
    </row>
    <row r="142" spans="1:111" ht="15" customHeight="1">
      <c r="A142" s="230">
        <v>127</v>
      </c>
      <c r="B142" s="238" t="s">
        <v>204</v>
      </c>
      <c r="C142" s="12" t="s">
        <v>58</v>
      </c>
      <c r="D142" s="73">
        <v>101169345.22</v>
      </c>
      <c r="E142" s="23">
        <v>134670562196.1508</v>
      </c>
      <c r="F142" s="24">
        <f t="shared" si="98"/>
        <v>7.7310521850621747E-2</v>
      </c>
      <c r="G142" s="74">
        <v>122.367</v>
      </c>
      <c r="H142" s="34">
        <v>162887.60838000002</v>
      </c>
      <c r="I142" s="74">
        <v>122.367</v>
      </c>
      <c r="J142" s="34">
        <v>162887.60838000002</v>
      </c>
      <c r="K142" s="25">
        <v>4685</v>
      </c>
      <c r="L142" s="26">
        <v>4.3E-3</v>
      </c>
      <c r="M142" s="26">
        <v>7.8700000000000006E-2</v>
      </c>
      <c r="N142" s="75">
        <v>100317645.38</v>
      </c>
      <c r="O142" s="75">
        <f>N142*1334.25</f>
        <v>133848818348.265</v>
      </c>
      <c r="P142" s="24">
        <f t="shared" si="87"/>
        <v>7.734503613953593E-2</v>
      </c>
      <c r="Q142" s="75">
        <v>122.5009</v>
      </c>
      <c r="R142" s="75">
        <f>Q142*1334.25</f>
        <v>163446.82582500001</v>
      </c>
      <c r="S142" s="82">
        <v>122.5009</v>
      </c>
      <c r="T142" s="77">
        <f>S142*1334.25</f>
        <v>163446.82582500001</v>
      </c>
      <c r="U142" s="25">
        <v>4700</v>
      </c>
      <c r="V142" s="52">
        <v>1.1000000000000001E-3</v>
      </c>
      <c r="W142" s="52">
        <v>7.8600000000000003E-2</v>
      </c>
      <c r="X142" s="20">
        <f t="shared" si="101"/>
        <v>-6.1018817660307544E-3</v>
      </c>
      <c r="Y142" s="20">
        <f t="shared" si="102"/>
        <v>3.433149093179579E-3</v>
      </c>
      <c r="Z142" s="20">
        <f t="shared" si="103"/>
        <v>3.2017075773745998E-3</v>
      </c>
      <c r="AA142" s="20">
        <f t="shared" si="104"/>
        <v>-3.1999999999999997E-3</v>
      </c>
      <c r="AB142" s="21">
        <f t="shared" si="105"/>
        <v>-1.0000000000000286E-4</v>
      </c>
    </row>
    <row r="143" spans="1:111" ht="4.95" customHeight="1">
      <c r="B143" s="245"/>
      <c r="C143" s="245"/>
      <c r="D143" s="245"/>
      <c r="E143" s="245"/>
      <c r="F143" s="245"/>
      <c r="G143" s="245"/>
      <c r="H143" s="245"/>
      <c r="I143" s="245"/>
      <c r="J143" s="245"/>
      <c r="K143" s="245"/>
      <c r="L143" s="245"/>
      <c r="M143" s="245"/>
      <c r="N143" s="245"/>
      <c r="O143" s="245"/>
      <c r="P143" s="245"/>
      <c r="Q143" s="245"/>
      <c r="R143" s="245"/>
      <c r="S143" s="245"/>
      <c r="T143" s="245"/>
      <c r="U143" s="245"/>
      <c r="V143" s="245"/>
      <c r="W143" s="245"/>
      <c r="X143" s="245"/>
      <c r="Y143" s="245"/>
      <c r="Z143" s="245"/>
      <c r="AA143" s="245"/>
      <c r="AB143" s="245"/>
    </row>
    <row r="144" spans="1:111">
      <c r="A144" s="70"/>
      <c r="B144" s="248" t="s">
        <v>205</v>
      </c>
      <c r="C144" s="248"/>
      <c r="D144" s="248"/>
      <c r="E144" s="248"/>
      <c r="F144" s="248"/>
      <c r="G144" s="248"/>
      <c r="H144" s="248"/>
      <c r="I144" s="248"/>
      <c r="J144" s="248"/>
      <c r="K144" s="248"/>
      <c r="L144" s="248"/>
      <c r="M144" s="248"/>
      <c r="N144" s="248"/>
      <c r="O144" s="248"/>
      <c r="P144" s="248"/>
      <c r="Q144" s="248"/>
      <c r="R144" s="248"/>
      <c r="S144" s="248"/>
      <c r="T144" s="248"/>
      <c r="U144" s="248"/>
      <c r="V144" s="248"/>
      <c r="W144" s="248"/>
      <c r="X144" s="248"/>
      <c r="Y144" s="248"/>
      <c r="Z144" s="248"/>
      <c r="AA144" s="248"/>
      <c r="AB144" s="248"/>
      <c r="AC144" s="83">
        <v>1374.9431</v>
      </c>
      <c r="AE144" s="84"/>
    </row>
    <row r="145" spans="1:31">
      <c r="A145" s="230">
        <v>128</v>
      </c>
      <c r="B145" s="238" t="s">
        <v>206</v>
      </c>
      <c r="C145" s="12" t="s">
        <v>68</v>
      </c>
      <c r="D145" s="73">
        <v>496103.29</v>
      </c>
      <c r="E145" s="23">
        <v>658090539.368168</v>
      </c>
      <c r="F145" s="24">
        <f>(E145/$E$165)</f>
        <v>3.7779097520515434E-4</v>
      </c>
      <c r="G145" s="74">
        <v>1.0087999999999999</v>
      </c>
      <c r="H145" s="34">
        <v>1339.784392</v>
      </c>
      <c r="I145" s="74">
        <v>1.0087999999999999</v>
      </c>
      <c r="J145" s="34">
        <v>1339.784392</v>
      </c>
      <c r="K145" s="25">
        <v>46</v>
      </c>
      <c r="L145" s="26">
        <v>8.8749999999999996E-2</v>
      </c>
      <c r="M145" s="26">
        <v>8.5599999999999996E-2</v>
      </c>
      <c r="N145" s="75">
        <v>496321.8</v>
      </c>
      <c r="O145" s="23">
        <f>N145*C275</f>
        <v>660704920.22886002</v>
      </c>
      <c r="P145" s="24">
        <f>(O145/$O$165)</f>
        <v>3.8179078876666669E-4</v>
      </c>
      <c r="Q145" s="74">
        <v>1.0087999999999999</v>
      </c>
      <c r="R145" s="34">
        <f>1.01*C275</f>
        <v>1344.514727</v>
      </c>
      <c r="S145" s="34">
        <v>1.0087999999999999</v>
      </c>
      <c r="T145" s="34">
        <f>1.01*C275</f>
        <v>1344.514727</v>
      </c>
      <c r="U145" s="25">
        <v>44</v>
      </c>
      <c r="V145" s="26">
        <v>0.1138</v>
      </c>
      <c r="W145" s="26">
        <v>9.8599999999999993E-2</v>
      </c>
      <c r="X145" s="20">
        <f>((O145-E145)/E145)</f>
        <v>3.9726765608909809E-3</v>
      </c>
      <c r="Y145" s="20">
        <f>((T145-J145)/J145)</f>
        <v>3.5306688361540252E-3</v>
      </c>
      <c r="Z145" s="20">
        <f>((U145-K145)/K145)</f>
        <v>-4.3478260869565216E-2</v>
      </c>
      <c r="AA145" s="20">
        <f>V145-L145</f>
        <v>2.5050000000000003E-2</v>
      </c>
      <c r="AB145" s="21">
        <f>W145-M145</f>
        <v>1.2999999999999998E-2</v>
      </c>
      <c r="AC145" s="83"/>
      <c r="AE145" s="84"/>
    </row>
    <row r="146" spans="1:31">
      <c r="A146" s="230">
        <v>129</v>
      </c>
      <c r="B146" s="238" t="s">
        <v>207</v>
      </c>
      <c r="C146" s="12" t="s">
        <v>74</v>
      </c>
      <c r="D146" s="73">
        <v>1082183.8799999999</v>
      </c>
      <c r="E146" s="23">
        <v>1435537694.7504959</v>
      </c>
      <c r="F146" s="24">
        <f>(E146/$E$165)</f>
        <v>8.241011733191644E-4</v>
      </c>
      <c r="G146" s="74">
        <v>122.14</v>
      </c>
      <c r="H146" s="34">
        <v>162021.05508799999</v>
      </c>
      <c r="I146" s="74">
        <v>122.14</v>
      </c>
      <c r="J146" s="34">
        <v>162021.05508799999</v>
      </c>
      <c r="K146" s="25">
        <v>32</v>
      </c>
      <c r="L146" s="26">
        <v>-5.8999999999999999E-3</v>
      </c>
      <c r="M146" s="26">
        <v>8.2900000000000001E-2</v>
      </c>
      <c r="N146" s="75">
        <v>1100765.29</v>
      </c>
      <c r="O146" s="23">
        <f>N146*C275</f>
        <v>1465341726.1142831</v>
      </c>
      <c r="P146" s="24">
        <f>(O146/$O$165)</f>
        <v>8.4675315151594909E-4</v>
      </c>
      <c r="Q146" s="75">
        <v>122.19</v>
      </c>
      <c r="R146" s="77">
        <f>Q146*C275</f>
        <v>162659.657913</v>
      </c>
      <c r="S146" s="77">
        <v>122.19</v>
      </c>
      <c r="T146" s="34">
        <f>S146*C275</f>
        <v>162659.657913</v>
      </c>
      <c r="U146" s="25">
        <v>32</v>
      </c>
      <c r="V146" s="52">
        <v>1E-4</v>
      </c>
      <c r="W146" s="52">
        <v>8.1199999999999994E-2</v>
      </c>
      <c r="X146" s="20">
        <f>((O146-E146)/E146)</f>
        <v>2.0761580467566387E-2</v>
      </c>
      <c r="Y146" s="20">
        <f>((T146-J146)/J146)</f>
        <v>3.9414804739616015E-3</v>
      </c>
      <c r="Z146" s="20">
        <f>((U146-K146)/K146)</f>
        <v>0</v>
      </c>
      <c r="AA146" s="20">
        <f>V146-L146</f>
        <v>6.0000000000000001E-3</v>
      </c>
      <c r="AB146" s="21">
        <f>W146-M146</f>
        <v>-1.7000000000000071E-3</v>
      </c>
    </row>
    <row r="147" spans="1:31">
      <c r="A147" s="230">
        <v>130</v>
      </c>
      <c r="B147" s="184" t="s">
        <v>208</v>
      </c>
      <c r="C147" s="12" t="s">
        <v>29</v>
      </c>
      <c r="D147" s="73">
        <v>19725545.919999998</v>
      </c>
      <c r="E147" s="34">
        <v>26166315393.36166</v>
      </c>
      <c r="F147" s="24">
        <f>(E147/$E$165)</f>
        <v>1.5021334024152212E-2</v>
      </c>
      <c r="G147" s="74">
        <v>135.31370000000001</v>
      </c>
      <c r="H147" s="23">
        <v>179496.22107304001</v>
      </c>
      <c r="I147" s="74">
        <v>135.31370000000001</v>
      </c>
      <c r="J147" s="23">
        <v>179496.22107304001</v>
      </c>
      <c r="K147" s="25">
        <v>708</v>
      </c>
      <c r="L147" s="26">
        <v>5.0000000000000001E-4</v>
      </c>
      <c r="M147" s="26">
        <v>3.5542584443317038E-2</v>
      </c>
      <c r="N147" s="75">
        <v>19743357.649999995</v>
      </c>
      <c r="O147" s="34">
        <f>N147*C275</f>
        <v>26282411010.745647</v>
      </c>
      <c r="P147" s="24">
        <f>(O147/$O$165)</f>
        <v>1.5187388686323874E-2</v>
      </c>
      <c r="Q147" s="75">
        <v>135.4333</v>
      </c>
      <c r="R147" s="23">
        <f>Q147*C275</f>
        <v>180289.17462991001</v>
      </c>
      <c r="S147" s="28">
        <v>135.4333</v>
      </c>
      <c r="T147" s="23">
        <f>S147*C275</f>
        <v>180289.17462991001</v>
      </c>
      <c r="U147" s="25">
        <v>711</v>
      </c>
      <c r="V147" s="52">
        <v>5.0000000000000001E-4</v>
      </c>
      <c r="W147" s="52">
        <v>3.6424475879236917E-2</v>
      </c>
      <c r="X147" s="20">
        <f t="shared" ref="X147:X165" si="106">((O147-E147)/E147)</f>
        <v>4.4368347487487919E-3</v>
      </c>
      <c r="Y147" s="20">
        <f t="shared" ref="Y147:Y165" si="107">((T147-J147)/J147)</f>
        <v>4.4176615648489218E-3</v>
      </c>
      <c r="Z147" s="20">
        <f t="shared" ref="Z147:Z165" si="108">((U147-K147)/K147)</f>
        <v>4.2372881355932203E-3</v>
      </c>
      <c r="AA147" s="20">
        <f t="shared" ref="AA147:AA165" si="109">V147-L147</f>
        <v>0</v>
      </c>
      <c r="AB147" s="21">
        <f t="shared" ref="AB147:AB165" si="110">W147-M147</f>
        <v>8.8189143591987929E-4</v>
      </c>
    </row>
    <row r="148" spans="1:31">
      <c r="A148" s="230">
        <v>131</v>
      </c>
      <c r="B148" s="184" t="s">
        <v>209</v>
      </c>
      <c r="C148" s="12" t="s">
        <v>149</v>
      </c>
      <c r="D148" s="73">
        <v>463611.42</v>
      </c>
      <c r="E148" s="34">
        <v>614989449.96926391</v>
      </c>
      <c r="F148" s="24">
        <f>(E148/$E$165)</f>
        <v>3.5304787129721791E-4</v>
      </c>
      <c r="G148" s="74">
        <v>107.09434511000001</v>
      </c>
      <c r="H148" s="23">
        <v>142062.70499984111</v>
      </c>
      <c r="I148" s="74">
        <v>107.09434511000001</v>
      </c>
      <c r="J148" s="23">
        <v>142062.70499984111</v>
      </c>
      <c r="K148" s="25">
        <v>20</v>
      </c>
      <c r="L148" s="26">
        <v>6.8099999999999996E-4</v>
      </c>
      <c r="M148" s="26">
        <v>6.3718999999999998E-2</v>
      </c>
      <c r="N148" s="75">
        <v>464022.73</v>
      </c>
      <c r="O148" s="34">
        <f>N148*C275</f>
        <v>617708311.03737104</v>
      </c>
      <c r="P148" s="24">
        <f>(O148/$O$165)</f>
        <v>3.5694503866717526E-4</v>
      </c>
      <c r="Q148" s="75">
        <v>107.18935782</v>
      </c>
      <c r="R148" s="23">
        <f>Q148*C275</f>
        <v>142690.76254125012</v>
      </c>
      <c r="S148" s="23">
        <v>107.18935782</v>
      </c>
      <c r="T148" s="23">
        <f>S148*C275</f>
        <v>142690.76254125012</v>
      </c>
      <c r="U148" s="25">
        <v>20</v>
      </c>
      <c r="V148" s="26">
        <v>6.3400000000000001E-4</v>
      </c>
      <c r="W148" s="26">
        <v>4.4850000000000001E-2</v>
      </c>
      <c r="X148" s="20">
        <v>0</v>
      </c>
      <c r="Y148" s="20">
        <f t="shared" ref="Y148" si="111">((T148-J148)/J148)</f>
        <v>4.4209881925711264E-3</v>
      </c>
      <c r="Z148" s="20">
        <f t="shared" ref="Z148" si="112">((U148-K148)/K148)</f>
        <v>0</v>
      </c>
      <c r="AA148" s="20">
        <f t="shared" ref="AA148" si="113">V148-L148</f>
        <v>-4.699999999999995E-5</v>
      </c>
      <c r="AB148" s="21">
        <f t="shared" ref="AB148" si="114">W148-M148</f>
        <v>-1.8868999999999997E-2</v>
      </c>
    </row>
    <row r="149" spans="1:31">
      <c r="A149" s="230">
        <v>132</v>
      </c>
      <c r="B149" s="238" t="s">
        <v>210</v>
      </c>
      <c r="C149" s="12" t="s">
        <v>83</v>
      </c>
      <c r="D149" s="73">
        <v>14577926.48</v>
      </c>
      <c r="E149" s="23">
        <v>19800468641.459999</v>
      </c>
      <c r="F149" s="24">
        <f>(E149/$E$165)</f>
        <v>1.1366883293533152E-2</v>
      </c>
      <c r="G149" s="74">
        <v>118.42</v>
      </c>
      <c r="H149" s="23">
        <v>160843.965</v>
      </c>
      <c r="I149" s="74">
        <v>118.42</v>
      </c>
      <c r="J149" s="23">
        <v>160843.965</v>
      </c>
      <c r="K149" s="25">
        <v>487</v>
      </c>
      <c r="L149" s="26">
        <v>1.1999999999999999E-3</v>
      </c>
      <c r="M149" s="26">
        <v>6.8400000000000002E-2</v>
      </c>
      <c r="N149" s="75">
        <v>14848648.779999999</v>
      </c>
      <c r="O149" s="23">
        <f>N149*1332.14</f>
        <v>19780478985.7892</v>
      </c>
      <c r="P149" s="24">
        <f t="shared" ref="P149:P150" si="115">(O149/$O$121)</f>
        <v>8.5204818908127478E-2</v>
      </c>
      <c r="Q149" s="75">
        <v>118.52</v>
      </c>
      <c r="R149" s="23">
        <f>Q149*1332.14</f>
        <v>157885.2328</v>
      </c>
      <c r="S149" s="75">
        <v>118.52</v>
      </c>
      <c r="T149" s="23">
        <f>S149*1332.14</f>
        <v>157885.2328</v>
      </c>
      <c r="U149" s="25">
        <v>490</v>
      </c>
      <c r="V149" s="52">
        <v>8.0000000000000004E-4</v>
      </c>
      <c r="W149" s="52">
        <v>6.8400000000000002E-2</v>
      </c>
      <c r="X149" s="20">
        <f t="shared" si="106"/>
        <v>-1.0095546743243804E-3</v>
      </c>
      <c r="Y149" s="20">
        <f t="shared" si="107"/>
        <v>-1.8395046404134582E-2</v>
      </c>
      <c r="Z149" s="20">
        <f t="shared" si="108"/>
        <v>6.1601642710472282E-3</v>
      </c>
      <c r="AA149" s="20">
        <f t="shared" si="109"/>
        <v>-3.9999999999999986E-4</v>
      </c>
      <c r="AB149" s="21">
        <f t="shared" si="110"/>
        <v>0</v>
      </c>
    </row>
    <row r="150" spans="1:31">
      <c r="A150" s="230">
        <v>133</v>
      </c>
      <c r="B150" s="238" t="s">
        <v>211</v>
      </c>
      <c r="C150" s="12" t="s">
        <v>33</v>
      </c>
      <c r="D150" s="73">
        <v>306447.19</v>
      </c>
      <c r="E150" s="34">
        <v>406508081.32104796</v>
      </c>
      <c r="F150" s="24">
        <f t="shared" ref="F150" si="116">(E150/$E$121)</f>
        <v>1.7458731764238749E-3</v>
      </c>
      <c r="G150" s="74">
        <v>1.0267999999999999</v>
      </c>
      <c r="H150" s="33">
        <v>1362.0699145599999</v>
      </c>
      <c r="I150" s="74">
        <v>1.0267999999999999</v>
      </c>
      <c r="J150" s="33">
        <v>1362.0699145599999</v>
      </c>
      <c r="K150" s="25">
        <v>16</v>
      </c>
      <c r="L150" s="26">
        <v>-5.7131790452212838E-3</v>
      </c>
      <c r="M150" s="26">
        <v>4.4502095390141605E-2</v>
      </c>
      <c r="N150" s="75">
        <v>307136.90000000002</v>
      </c>
      <c r="O150" s="34">
        <f>N150*C275</f>
        <v>408861470.54963005</v>
      </c>
      <c r="P150" s="24">
        <f t="shared" si="115"/>
        <v>1.7611791697116986E-3</v>
      </c>
      <c r="Q150" s="75">
        <v>1.0290999999999999</v>
      </c>
      <c r="R150" s="33">
        <f>Q150*C275</f>
        <v>1369.94069857</v>
      </c>
      <c r="S150" s="75">
        <v>1.0290999999999999</v>
      </c>
      <c r="T150" s="33">
        <f>S150*C275</f>
        <v>1369.94069857</v>
      </c>
      <c r="U150" s="25">
        <v>16</v>
      </c>
      <c r="V150" s="52">
        <v>2.2399688352161551E-3</v>
      </c>
      <c r="W150" s="52">
        <v>4.6797046497704997E-2</v>
      </c>
      <c r="X150" s="27">
        <f t="shared" si="106"/>
        <v>5.7892803039343455E-3</v>
      </c>
      <c r="Y150" s="27">
        <f t="shared" si="107"/>
        <v>5.7785462595307674E-3</v>
      </c>
      <c r="Z150" s="27">
        <f t="shared" si="108"/>
        <v>0</v>
      </c>
      <c r="AA150" s="20">
        <f t="shared" si="109"/>
        <v>7.9531478804374389E-3</v>
      </c>
      <c r="AB150" s="21">
        <f t="shared" si="110"/>
        <v>2.2949511075633922E-3</v>
      </c>
    </row>
    <row r="151" spans="1:31">
      <c r="A151" s="230">
        <v>134</v>
      </c>
      <c r="B151" s="238" t="s">
        <v>212</v>
      </c>
      <c r="C151" s="12" t="s">
        <v>81</v>
      </c>
      <c r="D151" s="73">
        <v>12802370.260558596</v>
      </c>
      <c r="E151" s="23">
        <v>16982589956.13998</v>
      </c>
      <c r="F151" s="24">
        <f t="shared" ref="F151:F164" si="117">(E151/$E$165)</f>
        <v>9.7492196547898282E-3</v>
      </c>
      <c r="G151" s="74">
        <v>1.4080633419659061</v>
      </c>
      <c r="H151" s="23">
        <v>1867.8230579339402</v>
      </c>
      <c r="I151" s="74">
        <v>1.4080633419659061</v>
      </c>
      <c r="J151" s="23">
        <v>1867.8230579339402</v>
      </c>
      <c r="K151" s="25">
        <v>412</v>
      </c>
      <c r="L151" s="26">
        <v>2.4850242000711245E-2</v>
      </c>
      <c r="M151" s="26">
        <v>6.8876148173463533E-2</v>
      </c>
      <c r="N151" s="74">
        <f>O151/C275</f>
        <v>12626852.933833227</v>
      </c>
      <c r="O151" s="23">
        <v>16808900718.021713</v>
      </c>
      <c r="P151" s="24">
        <f t="shared" ref="P151:P164" si="118">(O151/$O$165)</f>
        <v>9.7130856255938924E-3</v>
      </c>
      <c r="Q151" s="74">
        <f>R151/C275</f>
        <v>1.4100111487387377</v>
      </c>
      <c r="R151" s="23">
        <v>1877.0106482311091</v>
      </c>
      <c r="S151" s="23">
        <f>T151/C275</f>
        <v>1.4100111487387377</v>
      </c>
      <c r="T151" s="23">
        <v>1877.0106482311091</v>
      </c>
      <c r="U151" s="25">
        <v>414</v>
      </c>
      <c r="V151" s="26">
        <v>0.13434676224784978</v>
      </c>
      <c r="W151" s="26">
        <v>7.0804765862444302E-2</v>
      </c>
      <c r="X151" s="20">
        <f t="shared" si="106"/>
        <v>-1.0227488184478627E-2</v>
      </c>
      <c r="Y151" s="20">
        <f t="shared" si="107"/>
        <v>4.918876152718488E-3</v>
      </c>
      <c r="Z151" s="27">
        <f t="shared" si="108"/>
        <v>4.8543689320388345E-3</v>
      </c>
      <c r="AA151" s="20">
        <f t="shared" si="109"/>
        <v>0.10949652024713853</v>
      </c>
      <c r="AB151" s="21">
        <f t="shared" si="110"/>
        <v>1.9286176889807688E-3</v>
      </c>
    </row>
    <row r="152" spans="1:31">
      <c r="A152" s="230">
        <v>135</v>
      </c>
      <c r="B152" s="238" t="s">
        <v>213</v>
      </c>
      <c r="C152" s="12" t="s">
        <v>103</v>
      </c>
      <c r="D152" s="73">
        <v>193440.75</v>
      </c>
      <c r="E152" s="23">
        <v>256602868.93739998</v>
      </c>
      <c r="F152" s="24">
        <f t="shared" si="117"/>
        <v>1.4730837521137271E-4</v>
      </c>
      <c r="G152" s="74">
        <v>1.08</v>
      </c>
      <c r="H152" s="23">
        <v>1432.6407360000001</v>
      </c>
      <c r="I152" s="74">
        <v>1.08</v>
      </c>
      <c r="J152" s="23">
        <v>1432.6407360000001</v>
      </c>
      <c r="K152" s="25">
        <v>10</v>
      </c>
      <c r="L152" s="26">
        <v>6.8000000000000005E-2</v>
      </c>
      <c r="M152" s="26">
        <v>6.8000000000000005E-2</v>
      </c>
      <c r="N152" s="74">
        <v>193670.14</v>
      </c>
      <c r="O152" s="23">
        <f>N152*C275</f>
        <v>257814213.27737802</v>
      </c>
      <c r="P152" s="24">
        <f t="shared" si="118"/>
        <v>1.4897889939783173E-4</v>
      </c>
      <c r="Q152" s="74">
        <v>1.08</v>
      </c>
      <c r="R152" s="23">
        <f>1.08*C275</f>
        <v>1437.6989160000001</v>
      </c>
      <c r="S152" s="74">
        <v>1.08</v>
      </c>
      <c r="T152" s="23">
        <f>1.08*C275</f>
        <v>1437.6989160000001</v>
      </c>
      <c r="U152" s="25">
        <v>10</v>
      </c>
      <c r="V152" s="26">
        <v>6.8000000000000005E-2</v>
      </c>
      <c r="W152" s="26">
        <v>6.8000000000000005E-2</v>
      </c>
      <c r="X152" s="20">
        <f t="shared" si="106"/>
        <v>4.7206967910929905E-3</v>
      </c>
      <c r="Y152" s="20">
        <f t="shared" si="107"/>
        <v>3.5306688361540438E-3</v>
      </c>
      <c r="Z152" s="27">
        <f t="shared" si="108"/>
        <v>0</v>
      </c>
      <c r="AA152" s="20">
        <f t="shared" si="109"/>
        <v>0</v>
      </c>
      <c r="AB152" s="21">
        <f t="shared" si="110"/>
        <v>0</v>
      </c>
    </row>
    <row r="153" spans="1:31" ht="15.6">
      <c r="A153" s="230">
        <v>136</v>
      </c>
      <c r="B153" s="238" t="s">
        <v>214</v>
      </c>
      <c r="C153" s="12" t="s">
        <v>45</v>
      </c>
      <c r="D153" s="73">
        <v>115461062.84999999</v>
      </c>
      <c r="E153" s="23">
        <v>157584722409.56549</v>
      </c>
      <c r="F153" s="24">
        <f t="shared" si="117"/>
        <v>9.0464886508932182E-2</v>
      </c>
      <c r="G153" s="74">
        <v>100</v>
      </c>
      <c r="H153" s="23">
        <v>136483</v>
      </c>
      <c r="I153" s="74">
        <v>100</v>
      </c>
      <c r="J153" s="23">
        <v>136483</v>
      </c>
      <c r="K153" s="25">
        <v>4482</v>
      </c>
      <c r="L153" s="26">
        <v>5.679E-2</v>
      </c>
      <c r="M153" s="26">
        <v>5.10047E-2</v>
      </c>
      <c r="N153" s="74">
        <f>O153/1364.83</f>
        <v>116536847.53000002</v>
      </c>
      <c r="O153" s="23">
        <v>159052985614.3699</v>
      </c>
      <c r="P153" s="24">
        <f t="shared" si="118"/>
        <v>9.1909357678718662E-2</v>
      </c>
      <c r="Q153" s="74">
        <v>100</v>
      </c>
      <c r="R153" s="23">
        <f>Q153*1364.83</f>
        <v>136483</v>
      </c>
      <c r="S153" s="23">
        <v>100</v>
      </c>
      <c r="T153" s="23">
        <f>S153*1364.83</f>
        <v>136483</v>
      </c>
      <c r="U153" s="25">
        <v>4559</v>
      </c>
      <c r="V153" s="26">
        <v>5.6528074290000001E-2</v>
      </c>
      <c r="W153" s="26">
        <v>5.2495031992337203E-2</v>
      </c>
      <c r="X153" s="20">
        <f t="shared" si="106"/>
        <v>9.3172941028405697E-3</v>
      </c>
      <c r="Y153" s="20">
        <f t="shared" si="107"/>
        <v>0</v>
      </c>
      <c r="Z153" s="20">
        <f t="shared" si="108"/>
        <v>1.7179830432842481E-2</v>
      </c>
      <c r="AA153" s="20">
        <f t="shared" si="109"/>
        <v>-2.6192570999999942E-4</v>
      </c>
      <c r="AB153" s="21">
        <f t="shared" si="110"/>
        <v>1.490331992337203E-3</v>
      </c>
      <c r="AD153" s="85"/>
    </row>
    <row r="154" spans="1:31" ht="15.6">
      <c r="A154" s="230">
        <v>137</v>
      </c>
      <c r="B154" s="238" t="s">
        <v>215</v>
      </c>
      <c r="C154" s="12" t="s">
        <v>164</v>
      </c>
      <c r="D154" s="73">
        <v>1197860.33</v>
      </c>
      <c r="E154" s="23">
        <v>1588984726.663336</v>
      </c>
      <c r="F154" s="24">
        <f t="shared" si="117"/>
        <v>9.1219072993905766E-4</v>
      </c>
      <c r="G154" s="74">
        <v>1.1599999999999999</v>
      </c>
      <c r="H154" s="23">
        <v>1538.7622719999999</v>
      </c>
      <c r="I154" s="74">
        <v>1.1599999999999999</v>
      </c>
      <c r="J154" s="23">
        <v>1538.7622719999999</v>
      </c>
      <c r="K154" s="25">
        <v>75</v>
      </c>
      <c r="L154" s="26">
        <v>1.9E-3</v>
      </c>
      <c r="M154" s="26">
        <v>8.2100000000000006E-2</v>
      </c>
      <c r="N154" s="75">
        <v>1152240.1399999999</v>
      </c>
      <c r="O154" s="23">
        <f>N154*C275</f>
        <v>1533865185.416378</v>
      </c>
      <c r="P154" s="24">
        <f t="shared" si="118"/>
        <v>8.8634968663317722E-4</v>
      </c>
      <c r="Q154" s="75">
        <v>1.1599999999999999</v>
      </c>
      <c r="R154" s="23">
        <f>Q154*C275</f>
        <v>1544.1951320000001</v>
      </c>
      <c r="S154" s="23">
        <v>1.1599999999999999</v>
      </c>
      <c r="T154" s="23">
        <f>S154*C275</f>
        <v>1544.1951320000001</v>
      </c>
      <c r="U154" s="25">
        <v>68</v>
      </c>
      <c r="V154" s="52">
        <v>1.9E-3</v>
      </c>
      <c r="W154" s="52">
        <v>8.1199999999999994E-2</v>
      </c>
      <c r="X154" s="20">
        <f t="shared" si="106"/>
        <v>-3.4688528040607403E-2</v>
      </c>
      <c r="Y154" s="20">
        <f t="shared" si="107"/>
        <v>3.5306688361541262E-3</v>
      </c>
      <c r="Z154" s="20">
        <f t="shared" si="108"/>
        <v>-9.3333333333333338E-2</v>
      </c>
      <c r="AA154" s="20">
        <f t="shared" si="109"/>
        <v>0</v>
      </c>
      <c r="AB154" s="21">
        <f t="shared" si="110"/>
        <v>-9.000000000000119E-4</v>
      </c>
      <c r="AD154" s="85"/>
    </row>
    <row r="155" spans="1:31" ht="15.6">
      <c r="A155" s="230">
        <v>138</v>
      </c>
      <c r="B155" s="238" t="s">
        <v>216</v>
      </c>
      <c r="C155" s="12" t="s">
        <v>49</v>
      </c>
      <c r="D155" s="73">
        <v>6215510.2199999997</v>
      </c>
      <c r="E155" s="34">
        <v>8244993644.6262236</v>
      </c>
      <c r="F155" s="24">
        <f t="shared" si="117"/>
        <v>4.7332152693673997E-3</v>
      </c>
      <c r="G155" s="74">
        <v>10.82</v>
      </c>
      <c r="H155" s="23">
        <v>14352.937744000001</v>
      </c>
      <c r="I155" s="74">
        <v>10.82</v>
      </c>
      <c r="J155" s="23">
        <v>14352.937744000001</v>
      </c>
      <c r="K155" s="25">
        <v>179</v>
      </c>
      <c r="L155" s="26">
        <v>6.0900000000000003E-2</v>
      </c>
      <c r="M155" s="26">
        <v>7.9299999999999995E-2</v>
      </c>
      <c r="N155" s="74">
        <v>6215157.1600000001</v>
      </c>
      <c r="O155" s="34">
        <f>N155*C275</f>
        <v>8273633992.3163328</v>
      </c>
      <c r="P155" s="24">
        <f t="shared" si="118"/>
        <v>4.7809500900931534E-3</v>
      </c>
      <c r="Q155" s="74">
        <v>10.807180000000001</v>
      </c>
      <c r="R155" s="23">
        <f>Q155*C275</f>
        <v>14386.547195386001</v>
      </c>
      <c r="S155" s="23">
        <v>10.807180000000001</v>
      </c>
      <c r="T155" s="23">
        <f>S155*C275</f>
        <v>14386.547195386001</v>
      </c>
      <c r="U155" s="25">
        <v>181</v>
      </c>
      <c r="V155" s="26">
        <v>6.0900000000000003E-2</v>
      </c>
      <c r="W155" s="26">
        <v>7.9299999999999995E-2</v>
      </c>
      <c r="X155" s="20">
        <f t="shared" si="106"/>
        <v>3.4736652233535626E-3</v>
      </c>
      <c r="Y155" s="20">
        <f t="shared" si="107"/>
        <v>2.3416426647604308E-3</v>
      </c>
      <c r="Z155" s="20">
        <f t="shared" si="108"/>
        <v>1.11731843575419E-2</v>
      </c>
      <c r="AA155" s="20">
        <f t="shared" si="109"/>
        <v>0</v>
      </c>
      <c r="AB155" s="21">
        <f t="shared" si="110"/>
        <v>0</v>
      </c>
      <c r="AD155" s="85"/>
    </row>
    <row r="156" spans="1:31" ht="15.6">
      <c r="A156" s="230">
        <v>139</v>
      </c>
      <c r="B156" s="184" t="s">
        <v>217</v>
      </c>
      <c r="C156" s="65" t="s">
        <v>53</v>
      </c>
      <c r="D156" s="73">
        <v>28883573.091891889</v>
      </c>
      <c r="E156" s="23">
        <v>38314614270.997955</v>
      </c>
      <c r="F156" s="24">
        <f t="shared" si="117"/>
        <v>2.1995325299687472E-2</v>
      </c>
      <c r="G156" s="74">
        <v>1.0902000000000001</v>
      </c>
      <c r="H156" s="23">
        <v>1446.17123184</v>
      </c>
      <c r="I156" s="74">
        <v>1.0952999999999999</v>
      </c>
      <c r="J156" s="23">
        <v>1452.9364797599999</v>
      </c>
      <c r="K156" s="25">
        <v>801</v>
      </c>
      <c r="L156" s="26">
        <v>-2E-3</v>
      </c>
      <c r="M156" s="26">
        <v>0.14050000000000001</v>
      </c>
      <c r="N156" s="74">
        <f>O156/C275</f>
        <v>28645606.969819266</v>
      </c>
      <c r="O156" s="23">
        <v>38133109341.362228</v>
      </c>
      <c r="P156" s="24">
        <f t="shared" si="118"/>
        <v>2.2035358671948769E-2</v>
      </c>
      <c r="Q156" s="74">
        <v>1.0855999999999999</v>
      </c>
      <c r="R156" s="23">
        <f>Q156*C275</f>
        <v>1445.1536511199999</v>
      </c>
      <c r="S156" s="23">
        <v>1.0911999999999999</v>
      </c>
      <c r="T156" s="23">
        <f>S156*C275</f>
        <v>1452.6083862400001</v>
      </c>
      <c r="U156" s="25">
        <v>803</v>
      </c>
      <c r="V156" s="26">
        <v>-3.7000000000000002E-3</v>
      </c>
      <c r="W156" s="188">
        <v>0.15049999999999999</v>
      </c>
      <c r="X156" s="20">
        <f t="shared" si="106"/>
        <v>-4.7372245053009998E-3</v>
      </c>
      <c r="Y156" s="20">
        <f t="shared" si="107"/>
        <v>-2.25814083802209E-4</v>
      </c>
      <c r="Z156" s="20">
        <f t="shared" si="108"/>
        <v>2.4968789013732834E-3</v>
      </c>
      <c r="AA156" s="20">
        <f t="shared" si="109"/>
        <v>-1.7000000000000001E-3</v>
      </c>
      <c r="AB156" s="21">
        <f t="shared" si="110"/>
        <v>9.9999999999999811E-3</v>
      </c>
      <c r="AD156" s="85"/>
    </row>
    <row r="157" spans="1:31">
      <c r="A157" s="230">
        <v>140</v>
      </c>
      <c r="B157" s="238" t="s">
        <v>218</v>
      </c>
      <c r="C157" s="12" t="s">
        <v>116</v>
      </c>
      <c r="D157" s="73">
        <v>323074.96999999997</v>
      </c>
      <c r="E157" s="34">
        <v>427001726.34959996</v>
      </c>
      <c r="F157" s="24">
        <f t="shared" si="117"/>
        <v>2.4512949049044293E-4</v>
      </c>
      <c r="G157" s="74">
        <v>1.29</v>
      </c>
      <c r="H157" s="23">
        <v>1704.9672</v>
      </c>
      <c r="I157" s="74">
        <v>1.29</v>
      </c>
      <c r="J157" s="23">
        <v>1704.9672</v>
      </c>
      <c r="K157" s="25">
        <v>2</v>
      </c>
      <c r="L157" s="26">
        <v>6.9999999999999999E-4</v>
      </c>
      <c r="M157" s="26">
        <v>2.7400000000000001E-2</v>
      </c>
      <c r="N157" s="75">
        <v>311083.3</v>
      </c>
      <c r="O157" s="34">
        <f>N157*1330.54</f>
        <v>413908773.98199999</v>
      </c>
      <c r="P157" s="24">
        <f t="shared" si="118"/>
        <v>2.3917872026939544E-4</v>
      </c>
      <c r="Q157" s="75">
        <v>1.3</v>
      </c>
      <c r="R157" s="23">
        <f>1.29*1330.54</f>
        <v>1716.3966</v>
      </c>
      <c r="S157" s="23">
        <v>1.3</v>
      </c>
      <c r="T157" s="23">
        <f>1.29*1330.54</f>
        <v>1716.3966</v>
      </c>
      <c r="U157" s="25">
        <v>2</v>
      </c>
      <c r="V157" s="52">
        <v>8.0000000000000004E-4</v>
      </c>
      <c r="W157" s="52">
        <v>2.47E-2</v>
      </c>
      <c r="X157" s="20">
        <f t="shared" si="106"/>
        <v>-3.0662527946972152E-2</v>
      </c>
      <c r="Y157" s="20">
        <f t="shared" si="107"/>
        <v>6.7035893711034364E-3</v>
      </c>
      <c r="Z157" s="20">
        <f t="shared" si="108"/>
        <v>0</v>
      </c>
      <c r="AA157" s="20">
        <f t="shared" ref="AA157" si="119">V157-L157</f>
        <v>1.0000000000000005E-4</v>
      </c>
      <c r="AB157" s="21">
        <f t="shared" ref="AB157" si="120">W157-M157</f>
        <v>-2.700000000000001E-3</v>
      </c>
    </row>
    <row r="158" spans="1:31">
      <c r="A158" s="230">
        <v>141</v>
      </c>
      <c r="B158" s="238" t="s">
        <v>219</v>
      </c>
      <c r="C158" s="12" t="s">
        <v>121</v>
      </c>
      <c r="D158" s="73">
        <v>516588.58</v>
      </c>
      <c r="E158" s="34">
        <v>685264669.870736</v>
      </c>
      <c r="F158" s="24">
        <f t="shared" si="117"/>
        <v>3.9339086708746858E-4</v>
      </c>
      <c r="G158" s="74">
        <v>1.0922000000000001</v>
      </c>
      <c r="H158" s="23">
        <v>1448.82427024</v>
      </c>
      <c r="I158" s="74">
        <v>1.0922000000000001</v>
      </c>
      <c r="J158" s="23">
        <v>1448.82427024</v>
      </c>
      <c r="K158" s="25">
        <v>19</v>
      </c>
      <c r="L158" s="26">
        <v>2.7000000000000001E-3</v>
      </c>
      <c r="M158" s="26">
        <v>3.2099999999999997E-2</v>
      </c>
      <c r="N158" s="75">
        <v>516029.94</v>
      </c>
      <c r="O158" s="34">
        <f>N158*C275</f>
        <v>686940449.40883803</v>
      </c>
      <c r="P158" s="24">
        <f t="shared" si="118"/>
        <v>3.9695108661319268E-4</v>
      </c>
      <c r="Q158" s="75">
        <v>1.091</v>
      </c>
      <c r="R158" s="23">
        <f>Q158*C275</f>
        <v>1452.3421456999999</v>
      </c>
      <c r="S158" s="23">
        <v>1.091</v>
      </c>
      <c r="T158" s="23">
        <f>S158*C275</f>
        <v>1452.3421456999999</v>
      </c>
      <c r="U158" s="25">
        <v>19</v>
      </c>
      <c r="V158" s="26">
        <v>-2.3E-3</v>
      </c>
      <c r="W158" s="26">
        <v>2.98E-2</v>
      </c>
      <c r="X158" s="20">
        <f t="shared" ref="X158" si="121">((O158-E158)/E158)</f>
        <v>2.4454486153767992E-3</v>
      </c>
      <c r="Y158" s="20">
        <f t="shared" ref="Y158" si="122">((T158-J158)/J158)</f>
        <v>2.4280898189379257E-3</v>
      </c>
      <c r="Z158" s="20">
        <f t="shared" si="108"/>
        <v>0</v>
      </c>
      <c r="AA158" s="20">
        <f t="shared" si="109"/>
        <v>-5.0000000000000001E-3</v>
      </c>
      <c r="AB158" s="21">
        <f t="shared" si="110"/>
        <v>-2.2999999999999965E-3</v>
      </c>
    </row>
    <row r="159" spans="1:31">
      <c r="A159" s="230">
        <v>142</v>
      </c>
      <c r="B159" s="238" t="s">
        <v>348</v>
      </c>
      <c r="C159" s="12" t="s">
        <v>55</v>
      </c>
      <c r="D159" s="73">
        <v>594559699.58000004</v>
      </c>
      <c r="E159" s="34">
        <v>791442198498.92126</v>
      </c>
      <c r="F159" s="24">
        <f t="shared" si="117"/>
        <v>0.45434435249059818</v>
      </c>
      <c r="G159" s="74">
        <v>1.7169000000000001</v>
      </c>
      <c r="H159" s="23">
        <v>2285.4342660000002</v>
      </c>
      <c r="I159" s="74">
        <v>1.7169000000000001</v>
      </c>
      <c r="J159" s="229">
        <v>2285.4342660000002</v>
      </c>
      <c r="K159" s="25">
        <v>14028</v>
      </c>
      <c r="L159" s="26">
        <v>6.9999999999999999E-4</v>
      </c>
      <c r="M159" s="26">
        <v>3.8100000000000002E-2</v>
      </c>
      <c r="N159" s="75">
        <v>590674019.36000001</v>
      </c>
      <c r="O159" s="77">
        <f>1334.25*N159</f>
        <v>788106810331.08008</v>
      </c>
      <c r="P159" s="24">
        <f t="shared" si="118"/>
        <v>0.45541044350700399</v>
      </c>
      <c r="Q159" s="222">
        <v>1.7182999999999999</v>
      </c>
      <c r="R159" s="23">
        <f>Q159*1334.25</f>
        <v>2292.6417750000001</v>
      </c>
      <c r="S159" s="222">
        <v>1.7182999999999999</v>
      </c>
      <c r="T159" s="23">
        <f>S159*1334.25</f>
        <v>2292.6417750000001</v>
      </c>
      <c r="U159" s="25">
        <v>14053</v>
      </c>
      <c r="V159" s="52">
        <v>8.0000000000000004E-4</v>
      </c>
      <c r="W159" s="52">
        <v>3.8199999999999998E-2</v>
      </c>
      <c r="X159" s="20">
        <f t="shared" si="106"/>
        <v>-4.2143168182934999E-3</v>
      </c>
      <c r="Y159" s="20">
        <f t="shared" si="107"/>
        <v>3.1536715394639334E-3</v>
      </c>
      <c r="Z159" s="20">
        <f t="shared" si="108"/>
        <v>1.7821499857428001E-3</v>
      </c>
      <c r="AA159" s="20">
        <f t="shared" si="109"/>
        <v>1.0000000000000005E-4</v>
      </c>
      <c r="AB159" s="21">
        <f t="shared" si="110"/>
        <v>9.9999999999995925E-5</v>
      </c>
    </row>
    <row r="160" spans="1:31">
      <c r="A160" s="230">
        <v>143</v>
      </c>
      <c r="B160" s="238" t="s">
        <v>220</v>
      </c>
      <c r="C160" s="35" t="s">
        <v>130</v>
      </c>
      <c r="D160" s="73">
        <v>500551.17</v>
      </c>
      <c r="E160" s="34">
        <v>663990737.58746397</v>
      </c>
      <c r="F160" s="24">
        <f t="shared" si="117"/>
        <v>3.8117811041805624E-4</v>
      </c>
      <c r="G160" s="74">
        <v>120.0883</v>
      </c>
      <c r="H160" s="23">
        <v>159299.43564536</v>
      </c>
      <c r="I160" s="74">
        <v>120.0883</v>
      </c>
      <c r="J160" s="23">
        <v>159299.43564536</v>
      </c>
      <c r="K160" s="25">
        <v>33</v>
      </c>
      <c r="L160" s="26">
        <v>1.4E-3</v>
      </c>
      <c r="M160" s="26">
        <v>5.6899999999999999E-2</v>
      </c>
      <c r="N160" s="75">
        <v>501228.27</v>
      </c>
      <c r="O160" s="34">
        <f>N160*C275</f>
        <v>667236426.34032905</v>
      </c>
      <c r="P160" s="24">
        <f t="shared" si="118"/>
        <v>3.8556504379910734E-4</v>
      </c>
      <c r="Q160" s="75">
        <v>120.25069999999999</v>
      </c>
      <c r="R160" s="23">
        <f>Q160*C275</f>
        <v>160078.05651689001</v>
      </c>
      <c r="S160" s="23">
        <v>120.25069999999999</v>
      </c>
      <c r="T160" s="23">
        <f>S160*C275</f>
        <v>160078.05651689001</v>
      </c>
      <c r="U160" s="25">
        <v>33</v>
      </c>
      <c r="V160" s="26">
        <v>1.4E-3</v>
      </c>
      <c r="W160" s="26">
        <v>5.8299999999999998E-2</v>
      </c>
      <c r="X160" s="20">
        <f t="shared" ref="X160" si="123">((O160-E160)/E160)</f>
        <v>4.888153658073489E-3</v>
      </c>
      <c r="Y160" s="20">
        <f t="shared" ref="Y160" si="124">((T160-J160)/J160)</f>
        <v>4.8877817324061625E-3</v>
      </c>
      <c r="Z160" s="20">
        <f t="shared" ref="Z160" si="125">((U160-K160)/K160)</f>
        <v>0</v>
      </c>
      <c r="AA160" s="20">
        <f t="shared" ref="AA160" si="126">V160-L160</f>
        <v>0</v>
      </c>
      <c r="AB160" s="21">
        <f t="shared" ref="AB160" si="127">W160-M160</f>
        <v>1.3999999999999985E-3</v>
      </c>
    </row>
    <row r="161" spans="1:28" ht="16.5" customHeight="1">
      <c r="A161" s="230">
        <v>144</v>
      </c>
      <c r="B161" s="238" t="s">
        <v>221</v>
      </c>
      <c r="C161" s="12" t="s">
        <v>58</v>
      </c>
      <c r="D161" s="73">
        <v>128182566.79000001</v>
      </c>
      <c r="E161" s="34">
        <v>170628941956.84061</v>
      </c>
      <c r="F161" s="24">
        <f t="shared" si="117"/>
        <v>9.7953200242003866E-2</v>
      </c>
      <c r="G161" s="74">
        <v>1.2173</v>
      </c>
      <c r="H161" s="23">
        <v>1620.3967220000002</v>
      </c>
      <c r="I161" s="74">
        <v>1.2173</v>
      </c>
      <c r="J161" s="23">
        <v>1620.3967220000002</v>
      </c>
      <c r="K161" s="25">
        <v>1221</v>
      </c>
      <c r="L161" s="26">
        <v>3.0000000000000001E-3</v>
      </c>
      <c r="M161" s="26">
        <v>9.2999999999999999E-2</v>
      </c>
      <c r="N161" s="75">
        <v>122343570.8</v>
      </c>
      <c r="O161" s="77">
        <f>N161*1334.25</f>
        <v>163236909339.89999</v>
      </c>
      <c r="P161" s="24">
        <f t="shared" si="118"/>
        <v>9.4327053522055782E-2</v>
      </c>
      <c r="Q161" s="75">
        <v>1.2209000000000001</v>
      </c>
      <c r="R161" s="75">
        <f>Q161*1334.25</f>
        <v>1628.9858250000002</v>
      </c>
      <c r="S161" s="23">
        <v>1.2209000000000001</v>
      </c>
      <c r="T161" s="23">
        <f>S161*1334.25</f>
        <v>1628.9858250000002</v>
      </c>
      <c r="U161" s="25">
        <v>1234</v>
      </c>
      <c r="V161" s="52">
        <v>2.8999999999999998E-3</v>
      </c>
      <c r="W161" s="52">
        <v>9.5399999999999999E-2</v>
      </c>
      <c r="X161" s="20">
        <f t="shared" si="106"/>
        <v>-4.3322267208398768E-2</v>
      </c>
      <c r="Y161" s="20">
        <f t="shared" si="107"/>
        <v>5.3006173632582938E-3</v>
      </c>
      <c r="Z161" s="20">
        <f t="shared" si="108"/>
        <v>1.0647010647010647E-2</v>
      </c>
      <c r="AA161" s="20">
        <f t="shared" si="109"/>
        <v>-1.0000000000000026E-4</v>
      </c>
      <c r="AB161" s="21">
        <f t="shared" si="110"/>
        <v>2.3999999999999994E-3</v>
      </c>
    </row>
    <row r="162" spans="1:28" ht="16.5" customHeight="1">
      <c r="A162" s="230">
        <v>145</v>
      </c>
      <c r="B162" s="238" t="s">
        <v>222</v>
      </c>
      <c r="C162" s="12" t="s">
        <v>125</v>
      </c>
      <c r="D162" s="73">
        <v>1354909.2316457056</v>
      </c>
      <c r="E162" s="23">
        <v>1797313110.0352762</v>
      </c>
      <c r="F162" s="24">
        <f t="shared" si="117"/>
        <v>1.0317861023213483E-3</v>
      </c>
      <c r="G162" s="74">
        <v>116.48</v>
      </c>
      <c r="H162" s="23">
        <v>154512.956416</v>
      </c>
      <c r="I162" s="74">
        <v>116.48</v>
      </c>
      <c r="J162" s="23">
        <v>154512.956416</v>
      </c>
      <c r="K162" s="25">
        <v>24</v>
      </c>
      <c r="L162" s="26">
        <v>-2.5000000000000001E-3</v>
      </c>
      <c r="M162" s="26">
        <v>6.0100000000000001E-2</v>
      </c>
      <c r="N162" s="75">
        <v>1346703.5985746358</v>
      </c>
      <c r="O162" s="77">
        <f>N162*C275</f>
        <v>1792735466.5222714</v>
      </c>
      <c r="P162" s="24">
        <f t="shared" si="118"/>
        <v>1.0359388387427646E-3</v>
      </c>
      <c r="Q162" s="75">
        <v>115.77454810389406</v>
      </c>
      <c r="R162" s="23">
        <f>Q162*C275</f>
        <v>154119.39102718365</v>
      </c>
      <c r="S162" s="74">
        <v>115.77454810389406</v>
      </c>
      <c r="T162" s="23">
        <f>S162*C275</f>
        <v>154119.39102718365</v>
      </c>
      <c r="U162" s="25">
        <v>24</v>
      </c>
      <c r="V162" s="52" t="s">
        <v>355</v>
      </c>
      <c r="W162" s="52" t="s">
        <v>356</v>
      </c>
      <c r="X162" s="20">
        <f t="shared" si="106"/>
        <v>-2.5469371404712748E-3</v>
      </c>
      <c r="Y162" s="20">
        <f t="shared" si="107"/>
        <v>-2.5471351914123134E-3</v>
      </c>
      <c r="Z162" s="20">
        <f t="shared" si="108"/>
        <v>0</v>
      </c>
      <c r="AA162" s="20">
        <f t="shared" si="109"/>
        <v>1.6000000000000001E-3</v>
      </c>
      <c r="AB162" s="21">
        <f t="shared" si="110"/>
        <v>-3.9000000000000007E-3</v>
      </c>
    </row>
    <row r="163" spans="1:28" ht="16.5" customHeight="1">
      <c r="A163" s="230">
        <v>146</v>
      </c>
      <c r="B163" s="238" t="s">
        <v>223</v>
      </c>
      <c r="C163" s="12" t="s">
        <v>137</v>
      </c>
      <c r="D163" s="73">
        <v>4071153.68</v>
      </c>
      <c r="E163" s="23">
        <v>5400463522.6706562</v>
      </c>
      <c r="F163" s="24">
        <f t="shared" si="117"/>
        <v>3.1002518023560233E-3</v>
      </c>
      <c r="G163" s="74">
        <v>1.17</v>
      </c>
      <c r="H163" s="23">
        <v>1552.0274639999998</v>
      </c>
      <c r="I163" s="74">
        <v>1.17</v>
      </c>
      <c r="J163" s="23">
        <v>1552.0274639999998</v>
      </c>
      <c r="K163" s="25">
        <v>59</v>
      </c>
      <c r="L163" s="26">
        <v>2.6599999999999999E-2</v>
      </c>
      <c r="M163" s="26">
        <v>1.6400000000000001E-2</v>
      </c>
      <c r="N163" s="75">
        <v>4071826.62</v>
      </c>
      <c r="O163" s="23">
        <f>N163*C275</f>
        <v>5420426590.4758739</v>
      </c>
      <c r="P163" s="24">
        <f t="shared" si="118"/>
        <v>3.13221361014348E-3</v>
      </c>
      <c r="Q163" s="75">
        <v>1.17</v>
      </c>
      <c r="R163" s="23">
        <f>Q163*C275</f>
        <v>1557.507159</v>
      </c>
      <c r="S163" s="23">
        <v>1.17</v>
      </c>
      <c r="T163" s="23">
        <f>S163*C275</f>
        <v>1557.507159</v>
      </c>
      <c r="U163" s="25">
        <v>59</v>
      </c>
      <c r="V163" s="52">
        <v>1.54E-2</v>
      </c>
      <c r="W163" s="52">
        <v>1.66E-2</v>
      </c>
      <c r="X163" s="20">
        <f t="shared" ref="X163" si="128">((O163-E163)/E163)</f>
        <v>3.6965471058946317E-3</v>
      </c>
      <c r="Y163" s="20">
        <f t="shared" ref="Y163" si="129">((T163-J163)/J163)</f>
        <v>3.5306688361541909E-3</v>
      </c>
      <c r="Z163" s="20">
        <f t="shared" si="108"/>
        <v>0</v>
      </c>
      <c r="AA163" s="20">
        <f t="shared" si="109"/>
        <v>-1.1199999999999998E-2</v>
      </c>
      <c r="AB163" s="21">
        <f t="shared" si="110"/>
        <v>1.9999999999999879E-4</v>
      </c>
    </row>
    <row r="164" spans="1:28">
      <c r="A164" s="230">
        <v>147</v>
      </c>
      <c r="B164" s="238" t="s">
        <v>224</v>
      </c>
      <c r="C164" s="12" t="s">
        <v>60</v>
      </c>
      <c r="D164" s="73">
        <v>1831879.94</v>
      </c>
      <c r="E164" s="23">
        <v>2430023912.504848</v>
      </c>
      <c r="F164" s="24">
        <f t="shared" si="117"/>
        <v>1.3950072957414968E-3</v>
      </c>
      <c r="G164" s="74">
        <v>1.57</v>
      </c>
      <c r="H164" s="23">
        <v>2082.6351439999999</v>
      </c>
      <c r="I164" s="74">
        <v>1.57</v>
      </c>
      <c r="J164" s="23">
        <v>2082.6351439999999</v>
      </c>
      <c r="K164" s="25">
        <v>163</v>
      </c>
      <c r="L164" s="26">
        <v>-2.565E-3</v>
      </c>
      <c r="M164" s="26">
        <v>5.8172000000000001E-2</v>
      </c>
      <c r="N164" s="75">
        <v>1787324.23</v>
      </c>
      <c r="O164" s="23">
        <f>N164*C275</f>
        <v>2379290840.751421</v>
      </c>
      <c r="P164" s="24">
        <f t="shared" si="118"/>
        <v>1.3748820373263378E-3</v>
      </c>
      <c r="Q164" s="74">
        <v>1.57</v>
      </c>
      <c r="R164" s="23">
        <f>Q164*C275</f>
        <v>2089.9882390000002</v>
      </c>
      <c r="S164" s="23">
        <v>1.57</v>
      </c>
      <c r="T164" s="23">
        <f>S164*C275</f>
        <v>2089.9882390000002</v>
      </c>
      <c r="U164" s="25">
        <v>163</v>
      </c>
      <c r="V164" s="52">
        <v>-2.6949999999999999E-3</v>
      </c>
      <c r="W164" s="26">
        <v>5.5689000000000002E-2</v>
      </c>
      <c r="X164" s="20">
        <f t="shared" si="106"/>
        <v>-2.0877601859124014E-2</v>
      </c>
      <c r="Y164" s="20">
        <f t="shared" si="107"/>
        <v>3.5306688361542386E-3</v>
      </c>
      <c r="Z164" s="20">
        <f t="shared" si="108"/>
        <v>0</v>
      </c>
      <c r="AA164" s="20">
        <f t="shared" si="109"/>
        <v>-1.2999999999999991E-4</v>
      </c>
      <c r="AB164" s="21">
        <f t="shared" si="110"/>
        <v>-2.4829999999999991E-3</v>
      </c>
    </row>
    <row r="165" spans="1:28">
      <c r="B165" s="40"/>
      <c r="C165" s="86" t="s">
        <v>63</v>
      </c>
      <c r="D165" s="61">
        <f>SUM(D125:D164)</f>
        <v>1306038166.7879968</v>
      </c>
      <c r="E165" s="61">
        <f>SUM(E125:E164)</f>
        <v>1741943515222.4077</v>
      </c>
      <c r="F165" s="44">
        <f>(E165/$E$244)</f>
        <v>0.18201097062597274</v>
      </c>
      <c r="G165" s="74"/>
      <c r="H165" s="45"/>
      <c r="I165" s="74">
        <v>0</v>
      </c>
      <c r="J165" s="55"/>
      <c r="K165" s="47">
        <f>SUM(K125:K164)</f>
        <v>34398</v>
      </c>
      <c r="L165" s="87"/>
      <c r="M165" s="87"/>
      <c r="N165" s="61">
        <f>SUM(N125:N164)</f>
        <v>1294798549.9250271</v>
      </c>
      <c r="O165" s="61">
        <f>SUM(O125:O164)</f>
        <v>1730541803701.4326</v>
      </c>
      <c r="P165" s="44">
        <f>(O165/$O$244)</f>
        <v>0.18047906796755209</v>
      </c>
      <c r="Q165" s="88"/>
      <c r="R165" s="45"/>
      <c r="S165" s="45"/>
      <c r="T165" s="55"/>
      <c r="U165" s="47">
        <f>SUM(U125:U164)</f>
        <v>34541</v>
      </c>
      <c r="V165" s="87"/>
      <c r="W165" s="87"/>
      <c r="X165" s="20">
        <f t="shared" si="106"/>
        <v>-6.5453968061182227E-3</v>
      </c>
      <c r="Y165" s="20" t="e">
        <f t="shared" si="107"/>
        <v>#DIV/0!</v>
      </c>
      <c r="Z165" s="20">
        <f t="shared" si="108"/>
        <v>4.1572184429327285E-3</v>
      </c>
      <c r="AA165" s="20">
        <f t="shared" si="109"/>
        <v>0</v>
      </c>
      <c r="AB165" s="21">
        <f t="shared" si="110"/>
        <v>0</v>
      </c>
    </row>
    <row r="166" spans="1:28" ht="6" customHeight="1">
      <c r="B166" s="245"/>
      <c r="C166" s="245"/>
      <c r="D166" s="245"/>
      <c r="E166" s="245"/>
      <c r="F166" s="245"/>
      <c r="G166" s="245"/>
      <c r="H166" s="245"/>
      <c r="I166" s="245"/>
      <c r="J166" s="245"/>
      <c r="K166" s="245"/>
      <c r="L166" s="245"/>
      <c r="M166" s="245"/>
      <c r="N166" s="245"/>
      <c r="O166" s="245"/>
      <c r="P166" s="245"/>
      <c r="Q166" s="245"/>
      <c r="R166" s="245"/>
      <c r="S166" s="245"/>
      <c r="T166" s="245"/>
      <c r="U166" s="245"/>
      <c r="V166" s="245"/>
      <c r="W166" s="245"/>
      <c r="X166" s="245"/>
      <c r="Y166" s="245"/>
      <c r="Z166" s="245"/>
      <c r="AA166" s="245"/>
      <c r="AB166" s="245"/>
    </row>
    <row r="167" spans="1:28">
      <c r="A167" s="11"/>
      <c r="B167" s="247" t="s">
        <v>225</v>
      </c>
      <c r="C167" s="247"/>
      <c r="D167" s="247"/>
      <c r="E167" s="247"/>
      <c r="F167" s="247"/>
      <c r="G167" s="247"/>
      <c r="H167" s="247"/>
      <c r="I167" s="247"/>
      <c r="J167" s="247"/>
      <c r="K167" s="247"/>
      <c r="L167" s="247"/>
      <c r="M167" s="247"/>
      <c r="N167" s="247"/>
      <c r="O167" s="247"/>
      <c r="P167" s="247"/>
      <c r="Q167" s="247"/>
      <c r="R167" s="247"/>
      <c r="S167" s="247"/>
      <c r="T167" s="247"/>
      <c r="U167" s="247"/>
      <c r="V167" s="247"/>
      <c r="W167" s="247"/>
      <c r="X167" s="247"/>
      <c r="Y167" s="247"/>
      <c r="Z167" s="247"/>
      <c r="AA167" s="247"/>
      <c r="AB167" s="247"/>
    </row>
    <row r="168" spans="1:28">
      <c r="A168" s="230">
        <v>148</v>
      </c>
      <c r="B168" s="238" t="s">
        <v>226</v>
      </c>
      <c r="C168" s="12" t="s">
        <v>227</v>
      </c>
      <c r="D168" s="13" t="s">
        <v>23</v>
      </c>
      <c r="E168" s="89">
        <v>2660204671.2506433</v>
      </c>
      <c r="F168" s="24">
        <f>(E168/$E$174)</f>
        <v>5.1247185851741343E-3</v>
      </c>
      <c r="G168" s="13" t="s">
        <v>23</v>
      </c>
      <c r="H168" s="63">
        <v>125.36308535582673</v>
      </c>
      <c r="I168" s="13" t="s">
        <v>23</v>
      </c>
      <c r="J168" s="63">
        <v>125.36308535582673</v>
      </c>
      <c r="K168" s="25">
        <v>8</v>
      </c>
      <c r="L168" s="52">
        <v>2.3999999999999998E-3</v>
      </c>
      <c r="M168" s="52">
        <v>0.1924828273169259</v>
      </c>
      <c r="N168" s="13" t="s">
        <v>23</v>
      </c>
      <c r="O168" s="89">
        <v>2668185285.2643948</v>
      </c>
      <c r="P168" s="24">
        <f>(O168/$O$174)</f>
        <v>5.1369071502530977E-3</v>
      </c>
      <c r="Q168" s="13" t="s">
        <v>23</v>
      </c>
      <c r="R168" s="63">
        <v>125.73917461189419</v>
      </c>
      <c r="S168" s="13" t="s">
        <v>23</v>
      </c>
      <c r="T168" s="63">
        <v>125.73917461189419</v>
      </c>
      <c r="U168" s="25">
        <v>8</v>
      </c>
      <c r="V168" s="26">
        <v>3.0000000000000001E-3</v>
      </c>
      <c r="W168" s="26">
        <v>0.19606027579887653</v>
      </c>
      <c r="X168" s="20">
        <f t="shared" ref="X168:X174" si="130">((O168-E168)/E168)</f>
        <v>2.9999999999998409E-3</v>
      </c>
      <c r="Y168" s="20">
        <f>((T168-J168)/J168)</f>
        <v>2.9999999999998322E-3</v>
      </c>
      <c r="Z168" s="20">
        <f>((U168-K168)/K168)</f>
        <v>0</v>
      </c>
      <c r="AA168" s="20">
        <f>V168-L168</f>
        <v>6.0000000000000027E-4</v>
      </c>
      <c r="AB168" s="21">
        <f>W168-M168</f>
        <v>3.5774484819506291E-3</v>
      </c>
    </row>
    <row r="169" spans="1:28">
      <c r="A169" s="230">
        <v>149</v>
      </c>
      <c r="B169" s="238" t="s">
        <v>228</v>
      </c>
      <c r="C169" s="12" t="s">
        <v>27</v>
      </c>
      <c r="D169" s="13" t="s">
        <v>23</v>
      </c>
      <c r="E169" s="89">
        <v>258512601754.85001</v>
      </c>
      <c r="F169" s="24">
        <v>0</v>
      </c>
      <c r="G169" s="13" t="s">
        <v>23</v>
      </c>
      <c r="H169" s="63">
        <v>108.531785</v>
      </c>
      <c r="I169" s="13" t="s">
        <v>23</v>
      </c>
      <c r="J169" s="63">
        <v>108.531785</v>
      </c>
      <c r="K169" s="25">
        <v>45</v>
      </c>
      <c r="L169" s="52">
        <v>5.0700000000000002E-2</v>
      </c>
      <c r="M169" s="52">
        <v>0.1065</v>
      </c>
      <c r="N169" s="13" t="s">
        <v>23</v>
      </c>
      <c r="O169" s="89">
        <v>258784391961.17001</v>
      </c>
      <c r="P169" s="24">
        <f t="shared" ref="P169:P173" si="131">(O169/$O$174)</f>
        <v>0.49822304349733604</v>
      </c>
      <c r="Q169" s="13" t="s">
        <v>23</v>
      </c>
      <c r="R169" s="63">
        <v>108.640585</v>
      </c>
      <c r="S169" s="13" t="s">
        <v>23</v>
      </c>
      <c r="T169" s="63">
        <v>108.640585</v>
      </c>
      <c r="U169" s="25">
        <v>45</v>
      </c>
      <c r="V169" s="52">
        <v>5.2299999999999999E-2</v>
      </c>
      <c r="W169" s="52">
        <v>0.1052</v>
      </c>
      <c r="X169" s="20">
        <f t="shared" ref="X169" si="132">((O169-E169)/E169)</f>
        <v>1.0513615370199578E-3</v>
      </c>
      <c r="Y169" s="20">
        <f t="shared" ref="Y169" si="133">((T169-J169)/J169)</f>
        <v>1.0024713036830845E-3</v>
      </c>
      <c r="Z169" s="20">
        <f t="shared" ref="Z169" si="134">((U169-K169)/K169)</f>
        <v>0</v>
      </c>
      <c r="AA169" s="20">
        <f t="shared" ref="AA169" si="135">V169-L169</f>
        <v>1.5999999999999973E-3</v>
      </c>
      <c r="AB169" s="21">
        <f t="shared" ref="AB169" si="136">W169-M169</f>
        <v>-1.2999999999999956E-3</v>
      </c>
    </row>
    <row r="170" spans="1:28">
      <c r="A170" s="230">
        <v>150</v>
      </c>
      <c r="B170" s="238" t="s">
        <v>229</v>
      </c>
      <c r="C170" s="12" t="s">
        <v>53</v>
      </c>
      <c r="D170" s="13" t="s">
        <v>23</v>
      </c>
      <c r="E170" s="77">
        <v>187215600086</v>
      </c>
      <c r="F170" s="24">
        <f>(E170/$E$174)</f>
        <v>0.36065919121335749</v>
      </c>
      <c r="G170" s="13" t="s">
        <v>23</v>
      </c>
      <c r="H170" s="63">
        <v>113</v>
      </c>
      <c r="I170" s="13" t="s">
        <v>23</v>
      </c>
      <c r="J170" s="63">
        <v>113</v>
      </c>
      <c r="K170" s="25">
        <v>2078</v>
      </c>
      <c r="L170" s="52">
        <v>0</v>
      </c>
      <c r="M170" s="52">
        <v>6.4000000000000001E-2</v>
      </c>
      <c r="N170" s="13" t="s">
        <v>23</v>
      </c>
      <c r="O170" s="34">
        <v>187215600086</v>
      </c>
      <c r="P170" s="24">
        <f t="shared" si="131"/>
        <v>0.360435671402558</v>
      </c>
      <c r="Q170" s="13" t="s">
        <v>23</v>
      </c>
      <c r="R170" s="63">
        <v>113</v>
      </c>
      <c r="S170" s="13" t="s">
        <v>23</v>
      </c>
      <c r="T170" s="63">
        <v>113</v>
      </c>
      <c r="U170" s="25">
        <v>2078</v>
      </c>
      <c r="V170" s="26">
        <v>0</v>
      </c>
      <c r="W170" s="26">
        <v>7.0999999999999994E-2</v>
      </c>
      <c r="X170" s="20">
        <f t="shared" si="130"/>
        <v>0</v>
      </c>
      <c r="Y170" s="20">
        <f t="shared" ref="Y170:Z174" si="137">((T170-J170)/J170)</f>
        <v>0</v>
      </c>
      <c r="Z170" s="20">
        <f t="shared" si="137"/>
        <v>0</v>
      </c>
      <c r="AA170" s="20">
        <f t="shared" ref="AA170:AB174" si="138">V170-L170</f>
        <v>0</v>
      </c>
      <c r="AB170" s="21">
        <f t="shared" si="138"/>
        <v>6.9999999999999923E-3</v>
      </c>
    </row>
    <row r="171" spans="1:28" ht="15.75" customHeight="1">
      <c r="A171" s="230">
        <v>151</v>
      </c>
      <c r="B171" s="238" t="s">
        <v>230</v>
      </c>
      <c r="C171" s="12" t="s">
        <v>172</v>
      </c>
      <c r="D171" s="13" t="s">
        <v>23</v>
      </c>
      <c r="E171" s="77">
        <v>6161268284.1423578</v>
      </c>
      <c r="F171" s="24">
        <f>(E171/$E$174)</f>
        <v>1.1869299541205613E-2</v>
      </c>
      <c r="G171" s="13" t="s">
        <v>23</v>
      </c>
      <c r="H171" s="63">
        <v>418.75</v>
      </c>
      <c r="I171" s="13" t="s">
        <v>23</v>
      </c>
      <c r="J171" s="63">
        <v>418.75</v>
      </c>
      <c r="K171" s="25">
        <v>5693</v>
      </c>
      <c r="L171" s="52">
        <v>0.27393549599410189</v>
      </c>
      <c r="M171" s="52">
        <v>1.3815365065674684E-2</v>
      </c>
      <c r="N171" s="13" t="s">
        <v>23</v>
      </c>
      <c r="O171" s="34">
        <v>6182671470.7953787</v>
      </c>
      <c r="P171" s="24">
        <f t="shared" si="131"/>
        <v>1.1903149852971131E-2</v>
      </c>
      <c r="Q171" s="13" t="s">
        <v>23</v>
      </c>
      <c r="R171" s="63">
        <v>418.75</v>
      </c>
      <c r="S171" s="13" t="s">
        <v>23</v>
      </c>
      <c r="T171" s="63">
        <v>418.75</v>
      </c>
      <c r="U171" s="25">
        <v>5693</v>
      </c>
      <c r="V171" s="26">
        <v>0.23222142942085711</v>
      </c>
      <c r="W171" s="26">
        <v>1.4549980484167951E-2</v>
      </c>
      <c r="X171" s="20">
        <f t="shared" si="130"/>
        <v>3.4738280603861353E-3</v>
      </c>
      <c r="Y171" s="20">
        <f t="shared" si="137"/>
        <v>0</v>
      </c>
      <c r="Z171" s="20">
        <f t="shared" si="137"/>
        <v>0</v>
      </c>
      <c r="AA171" s="20">
        <f t="shared" si="138"/>
        <v>-4.1714066573244779E-2</v>
      </c>
      <c r="AB171" s="21">
        <f t="shared" si="138"/>
        <v>7.3461541849326704E-4</v>
      </c>
    </row>
    <row r="172" spans="1:28">
      <c r="A172" s="230">
        <v>152</v>
      </c>
      <c r="B172" s="238" t="s">
        <v>231</v>
      </c>
      <c r="C172" s="12" t="s">
        <v>172</v>
      </c>
      <c r="D172" s="13" t="s">
        <v>23</v>
      </c>
      <c r="E172" s="77">
        <v>27606584785.259998</v>
      </c>
      <c r="F172" s="24">
        <f>(E172/$E$174)</f>
        <v>5.3182365872508311E-2</v>
      </c>
      <c r="G172" s="13" t="s">
        <v>23</v>
      </c>
      <c r="H172" s="63">
        <v>70</v>
      </c>
      <c r="I172" s="13" t="s">
        <v>23</v>
      </c>
      <c r="J172" s="63">
        <v>70</v>
      </c>
      <c r="K172" s="25">
        <v>8409</v>
      </c>
      <c r="L172" s="52">
        <v>3.9948340775841145E-3</v>
      </c>
      <c r="M172" s="52">
        <v>5.1684468421588831E-2</v>
      </c>
      <c r="N172" s="13" t="s">
        <v>23</v>
      </c>
      <c r="O172" s="34">
        <v>27627319901.77</v>
      </c>
      <c r="P172" s="24">
        <f t="shared" si="131"/>
        <v>5.3189326067237135E-2</v>
      </c>
      <c r="Q172" s="13" t="s">
        <v>23</v>
      </c>
      <c r="R172" s="63">
        <v>70</v>
      </c>
      <c r="S172" s="13" t="s">
        <v>23</v>
      </c>
      <c r="T172" s="63">
        <v>70</v>
      </c>
      <c r="U172" s="25">
        <v>8409</v>
      </c>
      <c r="V172" s="26">
        <v>4.394028936020597E-2</v>
      </c>
      <c r="W172" s="26">
        <v>5.1777656554870835E-2</v>
      </c>
      <c r="X172" s="20">
        <f t="shared" si="130"/>
        <v>7.5109314213590264E-4</v>
      </c>
      <c r="Y172" s="20">
        <f t="shared" si="137"/>
        <v>0</v>
      </c>
      <c r="Z172" s="20">
        <f t="shared" si="137"/>
        <v>0</v>
      </c>
      <c r="AA172" s="20">
        <f t="shared" si="138"/>
        <v>3.9945455282621854E-2</v>
      </c>
      <c r="AB172" s="21">
        <f t="shared" si="138"/>
        <v>9.3188133282004482E-5</v>
      </c>
    </row>
    <row r="173" spans="1:28">
      <c r="A173" s="230">
        <v>153</v>
      </c>
      <c r="B173" s="238" t="s">
        <v>232</v>
      </c>
      <c r="C173" s="12" t="s">
        <v>172</v>
      </c>
      <c r="D173" s="13" t="s">
        <v>23</v>
      </c>
      <c r="E173" s="77">
        <v>36936570012.427048</v>
      </c>
      <c r="F173" s="24">
        <f>(E173/$E$174)</f>
        <v>7.115600121335014E-2</v>
      </c>
      <c r="G173" s="13" t="s">
        <v>23</v>
      </c>
      <c r="H173" s="63">
        <v>13.75</v>
      </c>
      <c r="I173" s="13" t="s">
        <v>23</v>
      </c>
      <c r="J173" s="63">
        <v>13.75</v>
      </c>
      <c r="K173" s="25">
        <v>216198</v>
      </c>
      <c r="L173" s="52">
        <v>0</v>
      </c>
      <c r="M173" s="52">
        <v>0</v>
      </c>
      <c r="N173" s="13" t="s">
        <v>23</v>
      </c>
      <c r="O173" s="34">
        <v>36936570012.427048</v>
      </c>
      <c r="P173" s="24">
        <f t="shared" si="131"/>
        <v>7.1111902029644486E-2</v>
      </c>
      <c r="Q173" s="13" t="s">
        <v>23</v>
      </c>
      <c r="R173" s="63">
        <v>18.55</v>
      </c>
      <c r="S173" s="13" t="s">
        <v>23</v>
      </c>
      <c r="T173" s="63">
        <v>18.55</v>
      </c>
      <c r="U173" s="25">
        <v>216198</v>
      </c>
      <c r="V173" s="26">
        <v>0</v>
      </c>
      <c r="W173" s="26">
        <v>0</v>
      </c>
      <c r="X173" s="20">
        <f t="shared" si="130"/>
        <v>0</v>
      </c>
      <c r="Y173" s="20">
        <f t="shared" si="137"/>
        <v>0.34909090909090912</v>
      </c>
      <c r="Z173" s="20">
        <f t="shared" si="137"/>
        <v>0</v>
      </c>
      <c r="AA173" s="20">
        <f t="shared" si="138"/>
        <v>0</v>
      </c>
      <c r="AB173" s="21">
        <f t="shared" si="138"/>
        <v>0</v>
      </c>
    </row>
    <row r="174" spans="1:28">
      <c r="B174" s="90"/>
      <c r="C174" s="41" t="s">
        <v>63</v>
      </c>
      <c r="D174" s="42" t="s">
        <v>23</v>
      </c>
      <c r="E174" s="43">
        <f>SUM(E168:E173)</f>
        <v>519092829593.93005</v>
      </c>
      <c r="F174" s="44">
        <f>(E174/$E$244)</f>
        <v>5.4238607012071102E-2</v>
      </c>
      <c r="G174" s="13"/>
      <c r="H174" s="45"/>
      <c r="I174" s="45"/>
      <c r="J174" s="91"/>
      <c r="K174" s="47">
        <f>SUM(K168:K173)</f>
        <v>232431</v>
      </c>
      <c r="L174" s="92"/>
      <c r="M174" s="92"/>
      <c r="N174" s="13"/>
      <c r="O174" s="43">
        <f>SUM(O168:O173)</f>
        <v>519414738717.42688</v>
      </c>
      <c r="P174" s="44">
        <f>(O174/$O$244)</f>
        <v>5.4170022204505036E-2</v>
      </c>
      <c r="Q174" s="49"/>
      <c r="R174" s="45"/>
      <c r="S174" s="45"/>
      <c r="T174" s="91"/>
      <c r="U174" s="47">
        <f>SUM(U168:U173)</f>
        <v>232431</v>
      </c>
      <c r="V174" s="92"/>
      <c r="W174" s="92"/>
      <c r="X174" s="20">
        <f t="shared" si="130"/>
        <v>6.2013787350645075E-4</v>
      </c>
      <c r="Y174" s="20" t="e">
        <f t="shared" si="137"/>
        <v>#DIV/0!</v>
      </c>
      <c r="Z174" s="20">
        <f t="shared" si="137"/>
        <v>0</v>
      </c>
      <c r="AA174" s="20">
        <f t="shared" si="138"/>
        <v>0</v>
      </c>
      <c r="AB174" s="21">
        <f t="shared" si="138"/>
        <v>0</v>
      </c>
    </row>
    <row r="175" spans="1:28" ht="5.25" customHeight="1">
      <c r="B175" s="245"/>
      <c r="C175" s="245"/>
      <c r="D175" s="245"/>
      <c r="E175" s="245"/>
      <c r="F175" s="245"/>
      <c r="G175" s="245"/>
      <c r="H175" s="245"/>
      <c r="I175" s="245"/>
      <c r="J175" s="245"/>
      <c r="K175" s="245"/>
      <c r="L175" s="245"/>
      <c r="M175" s="245"/>
      <c r="N175" s="245"/>
      <c r="O175" s="245"/>
      <c r="P175" s="245"/>
      <c r="Q175" s="245"/>
      <c r="R175" s="245"/>
      <c r="S175" s="245"/>
      <c r="T175" s="245"/>
      <c r="U175" s="245"/>
      <c r="V175" s="245"/>
      <c r="W175" s="245"/>
      <c r="X175" s="245"/>
      <c r="Y175" s="245"/>
      <c r="Z175" s="245"/>
      <c r="AA175" s="245"/>
      <c r="AB175" s="245"/>
    </row>
    <row r="176" spans="1:28" ht="15" customHeight="1">
      <c r="A176" s="11"/>
      <c r="B176" s="247" t="s">
        <v>233</v>
      </c>
      <c r="C176" s="247"/>
      <c r="D176" s="247"/>
      <c r="E176" s="247"/>
      <c r="F176" s="247"/>
      <c r="G176" s="247"/>
      <c r="H176" s="247"/>
      <c r="I176" s="247"/>
      <c r="J176" s="247"/>
      <c r="K176" s="247"/>
      <c r="L176" s="247"/>
      <c r="M176" s="247"/>
      <c r="N176" s="247"/>
      <c r="O176" s="247"/>
      <c r="P176" s="247"/>
      <c r="Q176" s="247"/>
      <c r="R176" s="247"/>
      <c r="S176" s="247"/>
      <c r="T176" s="247"/>
      <c r="U176" s="247"/>
      <c r="V176" s="247"/>
      <c r="W176" s="247"/>
      <c r="X176" s="247"/>
      <c r="Y176" s="247"/>
      <c r="Z176" s="247"/>
      <c r="AA176" s="247"/>
      <c r="AB176" s="247"/>
    </row>
    <row r="177" spans="1:33" ht="13.95" customHeight="1">
      <c r="A177" s="230">
        <v>154</v>
      </c>
      <c r="B177" s="238" t="s">
        <v>234</v>
      </c>
      <c r="C177" s="12" t="s">
        <v>66</v>
      </c>
      <c r="D177" s="13" t="s">
        <v>23</v>
      </c>
      <c r="E177" s="23">
        <v>1056088274.6900001</v>
      </c>
      <c r="F177" s="24">
        <f t="shared" ref="F177:F205" si="139">(E177/$E$208)</f>
        <v>5.7958245668214281E-3</v>
      </c>
      <c r="G177" s="13" t="s">
        <v>23</v>
      </c>
      <c r="H177" s="23">
        <v>9.6300000000000008</v>
      </c>
      <c r="I177" s="13" t="s">
        <v>23</v>
      </c>
      <c r="J177" s="23">
        <v>9.82</v>
      </c>
      <c r="K177" s="18">
        <v>12028</v>
      </c>
      <c r="L177" s="19">
        <v>-6.1999999999999998E-3</v>
      </c>
      <c r="M177" s="19">
        <v>0.22800000000000001</v>
      </c>
      <c r="N177" s="13" t="s">
        <v>23</v>
      </c>
      <c r="O177" s="23">
        <v>1061972163.8</v>
      </c>
      <c r="P177" s="60">
        <f t="shared" ref="P177:P205" si="140">(O177/$O$208)</f>
        <v>5.7659575647249633E-3</v>
      </c>
      <c r="Q177" s="13" t="s">
        <v>23</v>
      </c>
      <c r="R177" s="23">
        <v>9.8049999999999997</v>
      </c>
      <c r="S177" s="13" t="s">
        <v>23</v>
      </c>
      <c r="T177" s="23">
        <v>9.9962999999999997</v>
      </c>
      <c r="U177" s="18">
        <v>12028</v>
      </c>
      <c r="V177" s="19">
        <v>1.8200000000000001E-2</v>
      </c>
      <c r="W177" s="19">
        <v>0.25030000000000002</v>
      </c>
      <c r="X177" s="20">
        <f>((O177-E177)/E177)</f>
        <v>5.5713989550040489E-3</v>
      </c>
      <c r="Y177" s="20">
        <f t="shared" ref="Y177:Z181" si="141">((T177-J177)/J177)</f>
        <v>1.7953156822810536E-2</v>
      </c>
      <c r="Z177" s="20">
        <f t="shared" si="141"/>
        <v>0</v>
      </c>
      <c r="AA177" s="20">
        <f t="shared" ref="AA177:AB181" si="142">V177-L177</f>
        <v>2.4400000000000002E-2</v>
      </c>
      <c r="AB177" s="21">
        <f t="shared" si="142"/>
        <v>2.2300000000000014E-2</v>
      </c>
      <c r="AD177" s="30"/>
    </row>
    <row r="178" spans="1:33" ht="14.4" customHeight="1">
      <c r="A178" s="230">
        <v>155</v>
      </c>
      <c r="B178" s="238" t="s">
        <v>235</v>
      </c>
      <c r="C178" s="35" t="s">
        <v>236</v>
      </c>
      <c r="D178" s="13" t="s">
        <v>23</v>
      </c>
      <c r="E178" s="23">
        <v>3146487430.6799998</v>
      </c>
      <c r="F178" s="24">
        <f t="shared" si="139"/>
        <v>1.726795911571222E-2</v>
      </c>
      <c r="G178" s="13" t="s">
        <v>23</v>
      </c>
      <c r="H178" s="23">
        <v>3229.78</v>
      </c>
      <c r="I178" s="13" t="s">
        <v>23</v>
      </c>
      <c r="J178" s="23">
        <v>3254.18</v>
      </c>
      <c r="K178" s="18">
        <v>271</v>
      </c>
      <c r="L178" s="19">
        <v>2.2599999999999999E-2</v>
      </c>
      <c r="M178" s="19">
        <v>0.4708</v>
      </c>
      <c r="N178" s="13" t="s">
        <v>23</v>
      </c>
      <c r="O178" s="23">
        <v>3126451669.9839997</v>
      </c>
      <c r="P178" s="60">
        <f t="shared" si="140"/>
        <v>1.6975009582912419E-2</v>
      </c>
      <c r="Q178" s="13" t="s">
        <v>23</v>
      </c>
      <c r="R178" s="23">
        <v>3297.9434104647198</v>
      </c>
      <c r="S178" s="13" t="s">
        <v>23</v>
      </c>
      <c r="T178" s="23">
        <v>3322.6520634817502</v>
      </c>
      <c r="U178" s="16">
        <v>268</v>
      </c>
      <c r="V178" s="17">
        <v>2.1100000000000001E-2</v>
      </c>
      <c r="W178" s="17">
        <v>0.50180000000000002</v>
      </c>
      <c r="X178" s="20">
        <f>((O178-E178)/E178)</f>
        <v>-6.3676595369936348E-3</v>
      </c>
      <c r="Y178" s="20">
        <f t="shared" si="141"/>
        <v>2.104126492134744E-2</v>
      </c>
      <c r="Z178" s="20">
        <f t="shared" si="141"/>
        <v>-1.107011070110701E-2</v>
      </c>
      <c r="AA178" s="20">
        <f t="shared" si="142"/>
        <v>-1.4999999999999979E-3</v>
      </c>
      <c r="AB178" s="21">
        <f t="shared" si="142"/>
        <v>3.1000000000000028E-2</v>
      </c>
      <c r="AD178" s="10"/>
      <c r="AE178" s="10"/>
    </row>
    <row r="179" spans="1:33" ht="14.4" customHeight="1">
      <c r="A179" s="230">
        <v>156</v>
      </c>
      <c r="B179" s="238" t="s">
        <v>237</v>
      </c>
      <c r="C179" s="35" t="s">
        <v>238</v>
      </c>
      <c r="D179" s="13" t="s">
        <v>23</v>
      </c>
      <c r="E179" s="23">
        <v>111011500.09</v>
      </c>
      <c r="F179" s="24">
        <f t="shared" si="139"/>
        <v>6.0923238600502712E-4</v>
      </c>
      <c r="G179" s="13" t="s">
        <v>23</v>
      </c>
      <c r="H179" s="23">
        <v>970.96749999999997</v>
      </c>
      <c r="I179" s="13" t="s">
        <v>23</v>
      </c>
      <c r="J179" s="23">
        <v>986.94159999999999</v>
      </c>
      <c r="K179" s="18">
        <v>26</v>
      </c>
      <c r="L179" s="19">
        <v>-1.0493000000000001E-2</v>
      </c>
      <c r="M179" s="19">
        <v>1.3893000000000001E-2</v>
      </c>
      <c r="N179" s="13" t="s">
        <v>23</v>
      </c>
      <c r="O179" s="23">
        <v>113037782.52</v>
      </c>
      <c r="P179" s="60">
        <f t="shared" si="140"/>
        <v>6.137364795784576E-4</v>
      </c>
      <c r="Q179" s="13" t="s">
        <v>23</v>
      </c>
      <c r="R179" s="23">
        <v>992.34370000000001</v>
      </c>
      <c r="S179" s="13" t="s">
        <v>23</v>
      </c>
      <c r="T179" s="23">
        <v>1009.0778</v>
      </c>
      <c r="U179" s="16">
        <v>26</v>
      </c>
      <c r="V179" s="17">
        <v>2.1312000000000001E-2</v>
      </c>
      <c r="W179" s="17">
        <v>3.7529E-2</v>
      </c>
      <c r="X179" s="20">
        <f>((O179-E179)/E179)</f>
        <v>1.8252905585072095E-2</v>
      </c>
      <c r="Y179" s="20">
        <f>((T179-J179)/J179)</f>
        <v>2.2429088002775474E-2</v>
      </c>
      <c r="Z179" s="20">
        <f>((U179-K179)/K179)</f>
        <v>0</v>
      </c>
      <c r="AA179" s="20">
        <f>V179-L179</f>
        <v>3.1805E-2</v>
      </c>
      <c r="AB179" s="21">
        <f>W179-M179</f>
        <v>2.3635999999999997E-2</v>
      </c>
      <c r="AD179" s="10"/>
      <c r="AE179" s="93"/>
    </row>
    <row r="180" spans="1:33" ht="14.4" customHeight="1">
      <c r="A180" s="230">
        <v>157</v>
      </c>
      <c r="B180" s="238" t="s">
        <v>239</v>
      </c>
      <c r="C180" s="12" t="s">
        <v>27</v>
      </c>
      <c r="D180" s="13" t="s">
        <v>23</v>
      </c>
      <c r="E180" s="23">
        <v>17315569758.369999</v>
      </c>
      <c r="F180" s="24">
        <f t="shared" si="139"/>
        <v>9.5028045476150846E-2</v>
      </c>
      <c r="G180" s="13" t="s">
        <v>23</v>
      </c>
      <c r="H180" s="23">
        <v>1432.5174</v>
      </c>
      <c r="I180" s="13" t="s">
        <v>23</v>
      </c>
      <c r="J180" s="23">
        <v>1475.0794800000001</v>
      </c>
      <c r="K180" s="18">
        <v>24283</v>
      </c>
      <c r="L180" s="19">
        <v>-0.27150000000000002</v>
      </c>
      <c r="M180" s="19">
        <v>0.51319999999999999</v>
      </c>
      <c r="N180" s="13" t="s">
        <v>23</v>
      </c>
      <c r="O180" s="23">
        <v>17552682456.73</v>
      </c>
      <c r="P180" s="60">
        <f t="shared" si="140"/>
        <v>9.5301953895335703E-2</v>
      </c>
      <c r="Q180" s="13" t="s">
        <v>23</v>
      </c>
      <c r="R180" s="23">
        <v>1454.0088000000001</v>
      </c>
      <c r="S180" s="13" t="s">
        <v>23</v>
      </c>
      <c r="T180" s="23">
        <v>1497.2188799999999</v>
      </c>
      <c r="U180" s="18">
        <v>24332</v>
      </c>
      <c r="V180" s="19">
        <v>0.78259999999999996</v>
      </c>
      <c r="W180" s="19">
        <v>0.52790000000000004</v>
      </c>
      <c r="X180" s="20">
        <f t="shared" ref="X180:X205" si="143">((O180-E180)/E180)</f>
        <v>1.3693612261611265E-2</v>
      </c>
      <c r="Y180" s="20">
        <f t="shared" si="141"/>
        <v>1.5008953958196066E-2</v>
      </c>
      <c r="Z180" s="20">
        <f t="shared" si="141"/>
        <v>2.0178725857595849E-3</v>
      </c>
      <c r="AA180" s="20">
        <f t="shared" si="142"/>
        <v>1.0541</v>
      </c>
      <c r="AB180" s="21">
        <f t="shared" si="142"/>
        <v>1.4700000000000046E-2</v>
      </c>
      <c r="AD180" s="10"/>
      <c r="AE180" s="30"/>
    </row>
    <row r="181" spans="1:33" ht="13.2" customHeight="1">
      <c r="A181" s="230">
        <v>158</v>
      </c>
      <c r="B181" s="238" t="s">
        <v>240</v>
      </c>
      <c r="C181" s="12" t="s">
        <v>147</v>
      </c>
      <c r="D181" s="13" t="s">
        <v>23</v>
      </c>
      <c r="E181" s="77">
        <v>3810422037.8099999</v>
      </c>
      <c r="F181" s="24">
        <f t="shared" si="139"/>
        <v>2.091163985622279E-2</v>
      </c>
      <c r="G181" s="13" t="s">
        <v>23</v>
      </c>
      <c r="H181" s="23">
        <v>8.9316999999999993</v>
      </c>
      <c r="I181" s="13" t="s">
        <v>23</v>
      </c>
      <c r="J181" s="23">
        <v>9.1452000000000009</v>
      </c>
      <c r="K181" s="25">
        <v>2741</v>
      </c>
      <c r="L181" s="52">
        <v>-7.1000000000000004E-3</v>
      </c>
      <c r="M181" s="52">
        <v>0.4884</v>
      </c>
      <c r="N181" s="13" t="s">
        <v>23</v>
      </c>
      <c r="O181" s="34">
        <v>3875767465.0575976</v>
      </c>
      <c r="P181" s="60">
        <f t="shared" si="140"/>
        <v>2.1043405369778063E-2</v>
      </c>
      <c r="Q181" s="13" t="s">
        <v>23</v>
      </c>
      <c r="R181" s="23">
        <v>9.0836000000000006</v>
      </c>
      <c r="S181" s="13" t="s">
        <v>23</v>
      </c>
      <c r="T181" s="23">
        <v>9.3033000000000001</v>
      </c>
      <c r="U181" s="25">
        <v>2741</v>
      </c>
      <c r="V181" s="26">
        <v>0.90139999999999998</v>
      </c>
      <c r="W181" s="26">
        <v>0.71899999999999997</v>
      </c>
      <c r="X181" s="20">
        <f t="shared" si="143"/>
        <v>1.7149131145891203E-2</v>
      </c>
      <c r="Y181" s="20">
        <f t="shared" si="141"/>
        <v>1.7287757512137431E-2</v>
      </c>
      <c r="Z181" s="20">
        <f t="shared" si="141"/>
        <v>0</v>
      </c>
      <c r="AA181" s="20">
        <f t="shared" si="142"/>
        <v>0.90849999999999997</v>
      </c>
      <c r="AB181" s="21">
        <f t="shared" si="142"/>
        <v>0.23059999999999997</v>
      </c>
      <c r="AC181" s="30"/>
      <c r="AD181" s="30"/>
      <c r="AE181" s="30"/>
      <c r="AG181" s="10"/>
    </row>
    <row r="182" spans="1:33" ht="15.6" customHeight="1">
      <c r="A182" s="230">
        <v>159</v>
      </c>
      <c r="B182" s="238" t="s">
        <v>241</v>
      </c>
      <c r="C182" s="12" t="s">
        <v>31</v>
      </c>
      <c r="D182" s="13" t="s">
        <v>23</v>
      </c>
      <c r="E182" s="77">
        <v>4539813391.5299997</v>
      </c>
      <c r="F182" s="24">
        <f t="shared" si="139"/>
        <v>2.4914547972931512E-2</v>
      </c>
      <c r="G182" s="13" t="s">
        <v>23</v>
      </c>
      <c r="H182" s="23">
        <v>1.7663</v>
      </c>
      <c r="I182" s="13" t="s">
        <v>23</v>
      </c>
      <c r="J182" s="23">
        <v>1.7803</v>
      </c>
      <c r="K182" s="25">
        <v>1006</v>
      </c>
      <c r="L182" s="52">
        <v>2.5000000000000001E-3</v>
      </c>
      <c r="M182" s="52">
        <v>0.45810000000000001</v>
      </c>
      <c r="N182" s="13" t="s">
        <v>23</v>
      </c>
      <c r="O182" s="77">
        <v>4598872337.1199999</v>
      </c>
      <c r="P182" s="60">
        <f t="shared" si="140"/>
        <v>2.4969489451152255E-2</v>
      </c>
      <c r="Q182" s="13" t="s">
        <v>23</v>
      </c>
      <c r="R182" s="23">
        <v>1.7793000000000001</v>
      </c>
      <c r="S182" s="13" t="s">
        <v>23</v>
      </c>
      <c r="T182" s="23">
        <v>1.7936000000000001</v>
      </c>
      <c r="U182" s="25">
        <v>1028</v>
      </c>
      <c r="V182" s="52">
        <v>7.4000000000000003E-3</v>
      </c>
      <c r="W182" s="188">
        <v>0.46860000000000002</v>
      </c>
      <c r="X182" s="20">
        <f t="shared" ref="X182" si="144">((O182-E182)/E182)</f>
        <v>1.3009113039797482E-2</v>
      </c>
      <c r="Y182" s="20">
        <f t="shared" ref="Y182" si="145">((T182-J182)/J182)</f>
        <v>7.4706510138741163E-3</v>
      </c>
      <c r="Z182" s="20">
        <f t="shared" ref="Z182" si="146">((U182-K182)/K182)</f>
        <v>2.186878727634195E-2</v>
      </c>
      <c r="AA182" s="20">
        <f t="shared" ref="AA182" si="147">V182-L182</f>
        <v>4.8999999999999998E-3</v>
      </c>
      <c r="AB182" s="21">
        <f t="shared" ref="AB182" si="148">W182-M182</f>
        <v>1.0500000000000009E-2</v>
      </c>
      <c r="AD182" s="10"/>
      <c r="AE182" s="10"/>
    </row>
    <row r="183" spans="1:33" ht="14.4" customHeight="1">
      <c r="A183" s="230">
        <v>160</v>
      </c>
      <c r="B183" s="238" t="s">
        <v>242</v>
      </c>
      <c r="C183" s="12" t="s">
        <v>81</v>
      </c>
      <c r="D183" s="13" t="s">
        <v>23</v>
      </c>
      <c r="E183" s="23">
        <v>10571495925.823299</v>
      </c>
      <c r="F183" s="24">
        <f t="shared" si="139"/>
        <v>5.8016490915898507E-2</v>
      </c>
      <c r="G183" s="13" t="s">
        <v>23</v>
      </c>
      <c r="H183" s="23">
        <v>14361.6428808773</v>
      </c>
      <c r="I183" s="13" t="s">
        <v>23</v>
      </c>
      <c r="J183" s="23">
        <v>14472.2941077736</v>
      </c>
      <c r="K183" s="25">
        <v>1680</v>
      </c>
      <c r="L183" s="52">
        <v>-0.42327384921369404</v>
      </c>
      <c r="M183" s="52">
        <v>0.41090234065500325</v>
      </c>
      <c r="N183" s="13" t="s">
        <v>23</v>
      </c>
      <c r="O183" s="23">
        <v>10625133424.601</v>
      </c>
      <c r="P183" s="60">
        <f t="shared" si="140"/>
        <v>5.7688958839158408E-2</v>
      </c>
      <c r="Q183" s="13" t="s">
        <v>23</v>
      </c>
      <c r="R183" s="23">
        <v>14535.4683083003</v>
      </c>
      <c r="S183" s="13" t="s">
        <v>23</v>
      </c>
      <c r="T183" s="23">
        <v>14643.881993250499</v>
      </c>
      <c r="U183" s="25">
        <v>1681</v>
      </c>
      <c r="V183" s="26">
        <v>0.63110846754044314</v>
      </c>
      <c r="W183" s="26">
        <v>0.42164820357532101</v>
      </c>
      <c r="X183" s="20">
        <f t="shared" si="143"/>
        <v>5.0737851250246008E-3</v>
      </c>
      <c r="Y183" s="20">
        <f t="shared" ref="Y183:Y195" si="149">((T183-J183)/J183)</f>
        <v>1.1856301716860057E-2</v>
      </c>
      <c r="Z183" s="20">
        <f t="shared" ref="Z183:Z195" si="150">((U183-K183)/K183)</f>
        <v>5.9523809523809529E-4</v>
      </c>
      <c r="AA183" s="20">
        <f t="shared" ref="AA183:AA195" si="151">V183-L183</f>
        <v>1.0543823167541371</v>
      </c>
      <c r="AB183" s="21">
        <f t="shared" ref="AB183:AB195" si="152">W183-M183</f>
        <v>1.0745862920317761E-2</v>
      </c>
      <c r="AD183" s="30"/>
      <c r="AE183" s="30"/>
      <c r="AG183" s="10"/>
    </row>
    <row r="184" spans="1:33" ht="15" customHeight="1">
      <c r="A184" s="230">
        <v>161</v>
      </c>
      <c r="B184" s="238" t="s">
        <v>243</v>
      </c>
      <c r="C184" s="12" t="s">
        <v>83</v>
      </c>
      <c r="D184" s="13" t="s">
        <v>23</v>
      </c>
      <c r="E184" s="23">
        <v>3638637183.1199999</v>
      </c>
      <c r="F184" s="24">
        <f t="shared" si="139"/>
        <v>1.9968882602988056E-2</v>
      </c>
      <c r="G184" s="13" t="s">
        <v>23</v>
      </c>
      <c r="H184" s="23">
        <v>304.27999999999997</v>
      </c>
      <c r="I184" s="13" t="s">
        <v>23</v>
      </c>
      <c r="J184" s="23">
        <v>306.5</v>
      </c>
      <c r="K184" s="25">
        <v>508</v>
      </c>
      <c r="L184" s="52">
        <v>-2.0000000000000001E-4</v>
      </c>
      <c r="M184" s="52">
        <v>0.35880000000000001</v>
      </c>
      <c r="N184" s="13" t="s">
        <v>23</v>
      </c>
      <c r="O184" s="23">
        <v>3638695062.5799999</v>
      </c>
      <c r="P184" s="60">
        <f t="shared" si="140"/>
        <v>1.9756225291948207E-2</v>
      </c>
      <c r="Q184" s="13" t="s">
        <v>23</v>
      </c>
      <c r="R184" s="23">
        <v>307.91000000000003</v>
      </c>
      <c r="S184" s="13" t="s">
        <v>23</v>
      </c>
      <c r="T184" s="23">
        <v>310.2</v>
      </c>
      <c r="U184" s="25">
        <v>508</v>
      </c>
      <c r="V184" s="52">
        <v>1.2E-2</v>
      </c>
      <c r="W184" s="52">
        <v>0.37459999999999999</v>
      </c>
      <c r="X184" s="20">
        <f t="shared" si="143"/>
        <v>1.5906906098950102E-5</v>
      </c>
      <c r="Y184" s="20">
        <f t="shared" si="149"/>
        <v>1.2071778140293601E-2</v>
      </c>
      <c r="Z184" s="20">
        <f t="shared" si="150"/>
        <v>0</v>
      </c>
      <c r="AA184" s="20">
        <f t="shared" si="151"/>
        <v>1.2200000000000001E-2</v>
      </c>
      <c r="AB184" s="21">
        <f t="shared" si="152"/>
        <v>1.5799999999999981E-2</v>
      </c>
    </row>
    <row r="185" spans="1:33" ht="14.4" customHeight="1">
      <c r="A185" s="230">
        <v>162</v>
      </c>
      <c r="B185" s="238" t="s">
        <v>244</v>
      </c>
      <c r="C185" s="12" t="s">
        <v>245</v>
      </c>
      <c r="D185" s="13" t="s">
        <v>23</v>
      </c>
      <c r="E185" s="23">
        <v>6539019980.6499996</v>
      </c>
      <c r="F185" s="24">
        <f t="shared" si="139"/>
        <v>3.5886216668689151E-2</v>
      </c>
      <c r="G185" s="13" t="s">
        <v>23</v>
      </c>
      <c r="H185" s="23">
        <v>2.7269999999999999</v>
      </c>
      <c r="I185" s="13" t="s">
        <v>23</v>
      </c>
      <c r="J185" s="23">
        <v>2.7795999999999998</v>
      </c>
      <c r="K185" s="25">
        <v>6878</v>
      </c>
      <c r="L185" s="52">
        <v>-1.1741682974559686E-2</v>
      </c>
      <c r="M185" s="52">
        <v>0.38257308289789571</v>
      </c>
      <c r="N185" s="13" t="s">
        <v>23</v>
      </c>
      <c r="O185" s="23">
        <v>6625857371.5299997</v>
      </c>
      <c r="P185" s="60">
        <f t="shared" si="140"/>
        <v>3.5974965951515329E-2</v>
      </c>
      <c r="Q185" s="13" t="s">
        <v>23</v>
      </c>
      <c r="R185" s="23">
        <v>2.7784</v>
      </c>
      <c r="S185" s="13" t="s">
        <v>23</v>
      </c>
      <c r="T185" s="23">
        <v>2.8321999999999998</v>
      </c>
      <c r="U185" s="25">
        <v>7015</v>
      </c>
      <c r="V185" s="52">
        <v>1.8848551521818857E-2</v>
      </c>
      <c r="W185" s="52">
        <v>0.40676928870686813</v>
      </c>
      <c r="X185" s="20">
        <f t="shared" si="143"/>
        <v>1.3279878504266047E-2</v>
      </c>
      <c r="Y185" s="20">
        <f t="shared" si="149"/>
        <v>1.8923586127500353E-2</v>
      </c>
      <c r="Z185" s="20">
        <f t="shared" si="150"/>
        <v>1.991858098284385E-2</v>
      </c>
      <c r="AA185" s="20">
        <f t="shared" si="151"/>
        <v>3.0590234496378543E-2</v>
      </c>
      <c r="AB185" s="21">
        <f t="shared" si="152"/>
        <v>2.4196205808972415E-2</v>
      </c>
    </row>
    <row r="186" spans="1:33" ht="15.6" customHeight="1">
      <c r="A186" s="230">
        <v>163</v>
      </c>
      <c r="B186" s="238" t="s">
        <v>246</v>
      </c>
      <c r="C186" s="12" t="s">
        <v>35</v>
      </c>
      <c r="D186" s="13" t="s">
        <v>23</v>
      </c>
      <c r="E186" s="51">
        <v>1801846554.76</v>
      </c>
      <c r="F186" s="24">
        <f t="shared" si="139"/>
        <v>9.8885545630984402E-3</v>
      </c>
      <c r="G186" s="13" t="s">
        <v>23</v>
      </c>
      <c r="H186" s="23">
        <v>283.53390000000002</v>
      </c>
      <c r="I186" s="13" t="s">
        <v>23</v>
      </c>
      <c r="J186" s="23">
        <v>284.733</v>
      </c>
      <c r="K186" s="25">
        <v>305</v>
      </c>
      <c r="L186" s="52">
        <v>-3.4400000000000001E-4</v>
      </c>
      <c r="M186" s="52">
        <v>0.34339999999999998</v>
      </c>
      <c r="N186" s="13" t="s">
        <v>23</v>
      </c>
      <c r="O186" s="51">
        <v>1820604498.6700001</v>
      </c>
      <c r="P186" s="60">
        <f t="shared" si="140"/>
        <v>9.8849373263380311E-3</v>
      </c>
      <c r="Q186" s="13" t="s">
        <v>23</v>
      </c>
      <c r="R186" s="23">
        <v>287.02080000000001</v>
      </c>
      <c r="S186" s="13" t="s">
        <v>23</v>
      </c>
      <c r="T186" s="23">
        <v>288.25229999999999</v>
      </c>
      <c r="U186" s="25">
        <v>307</v>
      </c>
      <c r="V186" s="52">
        <v>1.9530000000000001E-3</v>
      </c>
      <c r="W186" s="52">
        <v>0.3599</v>
      </c>
      <c r="X186" s="20">
        <f t="shared" si="143"/>
        <v>1.041040029765386E-2</v>
      </c>
      <c r="Y186" s="20">
        <f t="shared" si="149"/>
        <v>1.2360000421447415E-2</v>
      </c>
      <c r="Z186" s="20">
        <f t="shared" si="150"/>
        <v>6.5573770491803279E-3</v>
      </c>
      <c r="AA186" s="20">
        <f t="shared" si="151"/>
        <v>2.297E-3</v>
      </c>
      <c r="AB186" s="21">
        <f t="shared" si="152"/>
        <v>1.6500000000000015E-2</v>
      </c>
    </row>
    <row r="187" spans="1:33" ht="13.95" customHeight="1">
      <c r="A187" s="230">
        <v>164</v>
      </c>
      <c r="B187" s="238" t="s">
        <v>247</v>
      </c>
      <c r="C187" s="12" t="s">
        <v>88</v>
      </c>
      <c r="D187" s="13" t="s">
        <v>23</v>
      </c>
      <c r="E187" s="51">
        <v>3011753789.8600001</v>
      </c>
      <c r="F187" s="24">
        <f t="shared" si="139"/>
        <v>1.6528539349243296E-2</v>
      </c>
      <c r="G187" s="13" t="s">
        <v>23</v>
      </c>
      <c r="H187" s="23">
        <v>210.03</v>
      </c>
      <c r="I187" s="13" t="s">
        <v>23</v>
      </c>
      <c r="J187" s="23">
        <v>210.98</v>
      </c>
      <c r="K187" s="25">
        <v>185</v>
      </c>
      <c r="L187" s="52">
        <v>-1E-3</v>
      </c>
      <c r="M187" s="52">
        <v>0.26429999999999998</v>
      </c>
      <c r="N187" s="13" t="s">
        <v>23</v>
      </c>
      <c r="O187" s="51">
        <v>2671279592.6900001</v>
      </c>
      <c r="P187" s="60">
        <f t="shared" si="140"/>
        <v>1.4503661489442822E-2</v>
      </c>
      <c r="Q187" s="13" t="s">
        <v>23</v>
      </c>
      <c r="R187" s="23">
        <v>212.02</v>
      </c>
      <c r="S187" s="13" t="s">
        <v>23</v>
      </c>
      <c r="T187" s="23">
        <v>213.07</v>
      </c>
      <c r="U187" s="25">
        <v>185</v>
      </c>
      <c r="V187" s="52">
        <v>1.0999999999999999E-2</v>
      </c>
      <c r="W187" s="52">
        <v>0.27629999999999999</v>
      </c>
      <c r="X187" s="20">
        <f t="shared" si="143"/>
        <v>-0.11304848301886816</v>
      </c>
      <c r="Y187" s="20">
        <f t="shared" si="149"/>
        <v>9.9061522419186827E-3</v>
      </c>
      <c r="Z187" s="20">
        <f t="shared" si="150"/>
        <v>0</v>
      </c>
      <c r="AA187" s="20">
        <f t="shared" si="151"/>
        <v>1.2E-2</v>
      </c>
      <c r="AB187" s="21">
        <f t="shared" si="152"/>
        <v>1.2000000000000011E-2</v>
      </c>
    </row>
    <row r="188" spans="1:33" ht="15.75" customHeight="1">
      <c r="A188" s="230">
        <v>165</v>
      </c>
      <c r="B188" s="238" t="s">
        <v>248</v>
      </c>
      <c r="C188" s="12" t="s">
        <v>91</v>
      </c>
      <c r="D188" s="13" t="s">
        <v>23</v>
      </c>
      <c r="E188" s="77">
        <v>944273221.49000001</v>
      </c>
      <c r="F188" s="24">
        <f t="shared" si="139"/>
        <v>5.1821822721304523E-3</v>
      </c>
      <c r="G188" s="13" t="s">
        <v>23</v>
      </c>
      <c r="H188" s="23">
        <v>2.2350699999999999</v>
      </c>
      <c r="I188" s="13" t="s">
        <v>23</v>
      </c>
      <c r="J188" s="23">
        <v>2.2607200000000001</v>
      </c>
      <c r="K188" s="25">
        <v>222</v>
      </c>
      <c r="L188" s="52">
        <v>-1.4071E-2</v>
      </c>
      <c r="M188" s="52">
        <v>0.42009999999999997</v>
      </c>
      <c r="N188" s="13" t="s">
        <v>23</v>
      </c>
      <c r="O188" s="34">
        <v>969677826.32000005</v>
      </c>
      <c r="P188" s="60">
        <f t="shared" si="140"/>
        <v>5.2648472234991962E-3</v>
      </c>
      <c r="Q188" s="13" t="s">
        <v>23</v>
      </c>
      <c r="R188" s="23">
        <v>2.3029199999999999</v>
      </c>
      <c r="S188" s="13" t="s">
        <v>23</v>
      </c>
      <c r="T188" s="23">
        <v>2.3288700000000002</v>
      </c>
      <c r="U188" s="25">
        <v>216</v>
      </c>
      <c r="V188" s="26">
        <v>1.84E-2</v>
      </c>
      <c r="W188" s="26">
        <v>0.44529999999999997</v>
      </c>
      <c r="X188" s="20">
        <f t="shared" si="143"/>
        <v>2.6903870883803391E-2</v>
      </c>
      <c r="Y188" s="20">
        <f t="shared" si="149"/>
        <v>3.0145263455890227E-2</v>
      </c>
      <c r="Z188" s="20">
        <f t="shared" si="150"/>
        <v>-2.7027027027027029E-2</v>
      </c>
      <c r="AA188" s="20">
        <f t="shared" si="151"/>
        <v>3.2471E-2</v>
      </c>
      <c r="AB188" s="21">
        <f t="shared" si="152"/>
        <v>2.52E-2</v>
      </c>
      <c r="AD188" s="30"/>
    </row>
    <row r="189" spans="1:33" ht="16.95" customHeight="1">
      <c r="A189" s="230">
        <v>166</v>
      </c>
      <c r="B189" s="238" t="s">
        <v>344</v>
      </c>
      <c r="C189" s="12" t="s">
        <v>39</v>
      </c>
      <c r="D189" s="13" t="s">
        <v>23</v>
      </c>
      <c r="E189" s="23">
        <v>21961693578.209999</v>
      </c>
      <c r="F189" s="24">
        <f t="shared" si="139"/>
        <v>0.12052602629922861</v>
      </c>
      <c r="G189" s="13" t="s">
        <v>23</v>
      </c>
      <c r="H189" s="23">
        <v>601.65</v>
      </c>
      <c r="I189" s="13" t="s">
        <v>23</v>
      </c>
      <c r="J189" s="23">
        <v>606.55999999999995</v>
      </c>
      <c r="K189" s="25">
        <v>5967</v>
      </c>
      <c r="L189" s="52">
        <v>-1E-4</v>
      </c>
      <c r="M189" s="52">
        <v>0.4047</v>
      </c>
      <c r="N189" s="13" t="s">
        <v>23</v>
      </c>
      <c r="O189" s="23">
        <v>22284559770</v>
      </c>
      <c r="P189" s="60">
        <f t="shared" si="140"/>
        <v>0.12099359132222584</v>
      </c>
      <c r="Q189" s="13" t="s">
        <v>23</v>
      </c>
      <c r="R189" s="23">
        <v>610.37</v>
      </c>
      <c r="S189" s="13" t="s">
        <v>23</v>
      </c>
      <c r="T189" s="23">
        <v>615.41</v>
      </c>
      <c r="U189" s="25">
        <v>5930</v>
      </c>
      <c r="V189" s="52">
        <v>1.46E-2</v>
      </c>
      <c r="W189" s="52">
        <v>0.42509999999999998</v>
      </c>
      <c r="X189" s="20">
        <f t="shared" si="143"/>
        <v>1.4701333967720186E-2</v>
      </c>
      <c r="Y189" s="20">
        <f t="shared" si="149"/>
        <v>1.4590477446584054E-2</v>
      </c>
      <c r="Z189" s="20">
        <f t="shared" si="150"/>
        <v>-6.2007709066532598E-3</v>
      </c>
      <c r="AA189" s="20">
        <f t="shared" si="151"/>
        <v>1.47E-2</v>
      </c>
      <c r="AB189" s="21">
        <f t="shared" si="152"/>
        <v>2.0399999999999974E-2</v>
      </c>
    </row>
    <row r="190" spans="1:33" ht="13.95" customHeight="1">
      <c r="A190" s="230">
        <v>167</v>
      </c>
      <c r="B190" s="238" t="s">
        <v>249</v>
      </c>
      <c r="C190" s="12" t="s">
        <v>101</v>
      </c>
      <c r="D190" s="13" t="s">
        <v>23</v>
      </c>
      <c r="E190" s="23">
        <v>5370413395.5600004</v>
      </c>
      <c r="F190" s="24">
        <f t="shared" si="139"/>
        <v>2.9472890323595468E-2</v>
      </c>
      <c r="G190" s="13" t="s">
        <v>23</v>
      </c>
      <c r="H190" s="23">
        <v>3.8961000000000001</v>
      </c>
      <c r="I190" s="13" t="s">
        <v>23</v>
      </c>
      <c r="J190" s="23">
        <v>3.9723000000000002</v>
      </c>
      <c r="K190" s="25">
        <v>10202</v>
      </c>
      <c r="L190" s="52">
        <v>-2.7000000000000001E-3</v>
      </c>
      <c r="M190" s="52">
        <v>0.27300000000000002</v>
      </c>
      <c r="N190" s="13" t="s">
        <v>23</v>
      </c>
      <c r="O190" s="23">
        <v>5453048545.1999998</v>
      </c>
      <c r="P190" s="60">
        <f t="shared" si="140"/>
        <v>2.9607222846125221E-2</v>
      </c>
      <c r="Q190" s="13" t="s">
        <v>23</v>
      </c>
      <c r="R190" s="23">
        <v>3.9554999999999998</v>
      </c>
      <c r="S190" s="13" t="s">
        <v>23</v>
      </c>
      <c r="T190" s="238">
        <v>4.0339</v>
      </c>
      <c r="U190" s="25">
        <v>10202</v>
      </c>
      <c r="V190" s="26">
        <v>1.54E-2</v>
      </c>
      <c r="W190" s="26">
        <v>0.29258672529177837</v>
      </c>
      <c r="X190" s="20">
        <f t="shared" si="143"/>
        <v>1.5387111485368735E-2</v>
      </c>
      <c r="Y190" s="20">
        <f t="shared" si="149"/>
        <v>1.550738866651559E-2</v>
      </c>
      <c r="Z190" s="20">
        <f t="shared" si="150"/>
        <v>0</v>
      </c>
      <c r="AA190" s="20">
        <f>V190-L190</f>
        <v>1.8100000000000002E-2</v>
      </c>
      <c r="AB190" s="21">
        <f>W190-M190</f>
        <v>1.9586725291778351E-2</v>
      </c>
    </row>
    <row r="191" spans="1:33" ht="15.6" customHeight="1">
      <c r="A191" s="230">
        <v>168</v>
      </c>
      <c r="B191" s="238" t="s">
        <v>250</v>
      </c>
      <c r="C191" s="12" t="s">
        <v>103</v>
      </c>
      <c r="D191" s="13" t="s">
        <v>23</v>
      </c>
      <c r="E191" s="23">
        <v>408765242.38999999</v>
      </c>
      <c r="F191" s="24">
        <f t="shared" si="139"/>
        <v>2.2433083395439679E-3</v>
      </c>
      <c r="G191" s="13" t="s">
        <v>23</v>
      </c>
      <c r="H191" s="23">
        <v>374.18332461</v>
      </c>
      <c r="I191" s="13" t="s">
        <v>23</v>
      </c>
      <c r="J191" s="23">
        <v>374.18332461</v>
      </c>
      <c r="K191" s="25">
        <v>38</v>
      </c>
      <c r="L191" s="52">
        <v>2.5999999999999999E-3</v>
      </c>
      <c r="M191" s="52">
        <v>0.30630000000000002</v>
      </c>
      <c r="N191" s="13" t="s">
        <v>23</v>
      </c>
      <c r="O191" s="23">
        <v>425850781.11000001</v>
      </c>
      <c r="P191" s="60">
        <f t="shared" si="140"/>
        <v>2.3121486762883448E-3</v>
      </c>
      <c r="Q191" s="13" t="s">
        <v>23</v>
      </c>
      <c r="R191" s="23">
        <v>389.62292230999998</v>
      </c>
      <c r="S191" s="13" t="s">
        <v>23</v>
      </c>
      <c r="T191" s="23">
        <v>389.62292230999998</v>
      </c>
      <c r="U191" s="25">
        <v>38</v>
      </c>
      <c r="V191" s="26">
        <v>4.1300000000000003E-2</v>
      </c>
      <c r="W191" s="26">
        <v>0.37190000000000001</v>
      </c>
      <c r="X191" s="20">
        <f t="shared" si="143"/>
        <v>4.1797924451949464E-2</v>
      </c>
      <c r="Y191" s="20">
        <f t="shared" si="149"/>
        <v>4.1262121223847176E-2</v>
      </c>
      <c r="Z191" s="20">
        <f t="shared" si="150"/>
        <v>0</v>
      </c>
      <c r="AA191" s="20">
        <f t="shared" si="151"/>
        <v>3.8700000000000005E-2</v>
      </c>
      <c r="AB191" s="21">
        <f t="shared" si="152"/>
        <v>6.5599999999999992E-2</v>
      </c>
    </row>
    <row r="192" spans="1:33" ht="13.95" customHeight="1">
      <c r="A192" s="230">
        <v>169</v>
      </c>
      <c r="B192" s="238" t="s">
        <v>251</v>
      </c>
      <c r="C192" s="35" t="s">
        <v>105</v>
      </c>
      <c r="D192" s="13" t="s">
        <v>23</v>
      </c>
      <c r="E192" s="59">
        <v>125301990.65000001</v>
      </c>
      <c r="F192" s="24">
        <f t="shared" si="139"/>
        <v>6.8765876213716421E-4</v>
      </c>
      <c r="G192" s="13" t="s">
        <v>23</v>
      </c>
      <c r="H192" s="23">
        <v>1.57</v>
      </c>
      <c r="I192" s="13" t="s">
        <v>23</v>
      </c>
      <c r="J192" s="23">
        <v>1.57</v>
      </c>
      <c r="K192" s="25">
        <v>30</v>
      </c>
      <c r="L192" s="52">
        <v>-8.5000000000000006E-3</v>
      </c>
      <c r="M192" s="52">
        <v>9.8400000000000001E-2</v>
      </c>
      <c r="N192" s="13" t="s">
        <v>23</v>
      </c>
      <c r="O192" s="59">
        <v>125983748.40000001</v>
      </c>
      <c r="P192" s="60">
        <f t="shared" si="140"/>
        <v>6.8402635387361413E-4</v>
      </c>
      <c r="Q192" s="13" t="s">
        <v>23</v>
      </c>
      <c r="R192" s="23">
        <v>1.59</v>
      </c>
      <c r="S192" s="13" t="s">
        <v>23</v>
      </c>
      <c r="T192" s="23">
        <v>1.59</v>
      </c>
      <c r="U192" s="25">
        <v>30</v>
      </c>
      <c r="V192" s="26">
        <v>4.9950000000000003E-3</v>
      </c>
      <c r="W192" s="26">
        <v>0.10440000000000001</v>
      </c>
      <c r="X192" s="20">
        <f t="shared" si="143"/>
        <v>5.4409171511434398E-3</v>
      </c>
      <c r="Y192" s="20">
        <f t="shared" si="149"/>
        <v>1.2738853503184724E-2</v>
      </c>
      <c r="Z192" s="20">
        <f t="shared" si="150"/>
        <v>0</v>
      </c>
      <c r="AA192" s="20">
        <f t="shared" si="151"/>
        <v>1.3495E-2</v>
      </c>
      <c r="AB192" s="21">
        <f t="shared" si="152"/>
        <v>6.0000000000000053E-3</v>
      </c>
    </row>
    <row r="193" spans="1:31" ht="13.5" customHeight="1">
      <c r="A193" s="230">
        <v>170</v>
      </c>
      <c r="B193" s="238" t="s">
        <v>252</v>
      </c>
      <c r="C193" s="12" t="s">
        <v>45</v>
      </c>
      <c r="D193" s="13" t="s">
        <v>23</v>
      </c>
      <c r="E193" s="77">
        <v>13707013402.049999</v>
      </c>
      <c r="F193" s="24">
        <f t="shared" si="139"/>
        <v>7.5224246795724967E-2</v>
      </c>
      <c r="G193" s="13" t="s">
        <v>23</v>
      </c>
      <c r="H193" s="23">
        <v>7.9151340000000001</v>
      </c>
      <c r="I193" s="13" t="s">
        <v>23</v>
      </c>
      <c r="J193" s="23">
        <v>8.0946429999999996</v>
      </c>
      <c r="K193" s="25">
        <v>17075</v>
      </c>
      <c r="L193" s="52">
        <v>-9.0884393939204555E-3</v>
      </c>
      <c r="M193" s="52">
        <v>0.27461302099428453</v>
      </c>
      <c r="N193" s="13" t="s">
        <v>23</v>
      </c>
      <c r="O193" s="34">
        <v>13825783125.59</v>
      </c>
      <c r="P193" s="60">
        <f t="shared" si="140"/>
        <v>7.5066825213184946E-2</v>
      </c>
      <c r="Q193" s="13" t="s">
        <v>23</v>
      </c>
      <c r="R193" s="23">
        <v>8.0182730000000006</v>
      </c>
      <c r="S193" s="13" t="s">
        <v>23</v>
      </c>
      <c r="T193" s="23">
        <v>8.2025129999999997</v>
      </c>
      <c r="U193" s="25">
        <v>17285</v>
      </c>
      <c r="V193" s="26">
        <v>1.3030606936029088E-2</v>
      </c>
      <c r="W193" s="26">
        <v>0.29122200226640582</v>
      </c>
      <c r="X193" s="20">
        <f t="shared" si="143"/>
        <v>8.6648870951156944E-3</v>
      </c>
      <c r="Y193" s="20">
        <f t="shared" si="149"/>
        <v>1.3326097271985946E-2</v>
      </c>
      <c r="Z193" s="20">
        <f t="shared" si="150"/>
        <v>1.2298682284040996E-2</v>
      </c>
      <c r="AA193" s="20">
        <f t="shared" si="151"/>
        <v>2.2119046329949543E-2</v>
      </c>
      <c r="AB193" s="21">
        <f t="shared" si="152"/>
        <v>1.6608981272121293E-2</v>
      </c>
      <c r="AD193" s="30"/>
    </row>
    <row r="194" spans="1:31" ht="13.5" customHeight="1">
      <c r="A194" s="230">
        <v>171</v>
      </c>
      <c r="B194" s="238" t="s">
        <v>253</v>
      </c>
      <c r="C194" s="12" t="s">
        <v>254</v>
      </c>
      <c r="D194" s="13" t="s">
        <v>23</v>
      </c>
      <c r="E194" s="77">
        <v>161446239.91</v>
      </c>
      <c r="F194" s="24">
        <f t="shared" si="139"/>
        <v>8.8601881671869704E-4</v>
      </c>
      <c r="G194" s="13" t="s">
        <v>23</v>
      </c>
      <c r="H194" s="23">
        <v>3.1972999999999998</v>
      </c>
      <c r="I194" s="13" t="s">
        <v>23</v>
      </c>
      <c r="J194" s="23">
        <v>3.2134999999999998</v>
      </c>
      <c r="K194" s="25">
        <v>159</v>
      </c>
      <c r="L194" s="52">
        <v>8.2000000000000007E-3</v>
      </c>
      <c r="M194" s="52">
        <v>0.14660000000000001</v>
      </c>
      <c r="N194" s="13" t="s">
        <v>23</v>
      </c>
      <c r="O194" s="77">
        <v>170242329.84</v>
      </c>
      <c r="P194" s="60">
        <f t="shared" si="140"/>
        <v>9.2432747583976772E-4</v>
      </c>
      <c r="Q194" s="13" t="s">
        <v>23</v>
      </c>
      <c r="R194" s="23">
        <v>3.4218999999999999</v>
      </c>
      <c r="S194" s="13" t="s">
        <v>23</v>
      </c>
      <c r="T194" s="23">
        <v>3.4378000000000002</v>
      </c>
      <c r="U194" s="25">
        <v>159</v>
      </c>
      <c r="V194" s="52">
        <v>0.06</v>
      </c>
      <c r="W194" s="52">
        <v>0.2268</v>
      </c>
      <c r="X194" s="20">
        <f t="shared" si="143"/>
        <v>5.4483089447629661E-2</v>
      </c>
      <c r="Y194" s="20">
        <f t="shared" si="149"/>
        <v>6.9799284269488227E-2</v>
      </c>
      <c r="Z194" s="20">
        <f t="shared" si="150"/>
        <v>0</v>
      </c>
      <c r="AA194" s="20">
        <f t="shared" si="151"/>
        <v>5.1799999999999999E-2</v>
      </c>
      <c r="AB194" s="21">
        <f t="shared" si="152"/>
        <v>8.0199999999999994E-2</v>
      </c>
    </row>
    <row r="195" spans="1:31" ht="15" customHeight="1">
      <c r="A195" s="230">
        <v>172</v>
      </c>
      <c r="B195" s="238" t="s">
        <v>255</v>
      </c>
      <c r="C195" s="12" t="s">
        <v>164</v>
      </c>
      <c r="D195" s="13" t="s">
        <v>23</v>
      </c>
      <c r="E195" s="77">
        <v>2201478836.2399998</v>
      </c>
      <c r="F195" s="24">
        <f t="shared" si="139"/>
        <v>1.2081741108396054E-2</v>
      </c>
      <c r="G195" s="13" t="s">
        <v>23</v>
      </c>
      <c r="H195" s="23">
        <v>484.16</v>
      </c>
      <c r="I195" s="13" t="s">
        <v>23</v>
      </c>
      <c r="J195" s="23">
        <v>488.83</v>
      </c>
      <c r="K195" s="25">
        <v>341</v>
      </c>
      <c r="L195" s="52">
        <v>1.37E-2</v>
      </c>
      <c r="M195" s="52">
        <v>0.36049999999999999</v>
      </c>
      <c r="N195" s="13" t="s">
        <v>23</v>
      </c>
      <c r="O195" s="77">
        <v>2225227879.52</v>
      </c>
      <c r="P195" s="60">
        <f t="shared" si="140"/>
        <v>1.2081832238657057E-2</v>
      </c>
      <c r="Q195" s="13" t="s">
        <v>23</v>
      </c>
      <c r="R195" s="23">
        <v>490.17</v>
      </c>
      <c r="S195" s="13" t="s">
        <v>23</v>
      </c>
      <c r="T195" s="23">
        <v>495.03</v>
      </c>
      <c r="U195" s="25">
        <v>307</v>
      </c>
      <c r="V195" s="52">
        <v>1.37E-2</v>
      </c>
      <c r="W195" s="52">
        <v>0.37740000000000001</v>
      </c>
      <c r="X195" s="20">
        <f t="shared" si="143"/>
        <v>1.0787768153411922E-2</v>
      </c>
      <c r="Y195" s="20">
        <f t="shared" si="149"/>
        <v>1.2683345948489227E-2</v>
      </c>
      <c r="Z195" s="20">
        <f t="shared" si="150"/>
        <v>-9.9706744868035185E-2</v>
      </c>
      <c r="AA195" s="20">
        <f t="shared" si="151"/>
        <v>0</v>
      </c>
      <c r="AB195" s="21">
        <f t="shared" si="152"/>
        <v>1.6900000000000026E-2</v>
      </c>
    </row>
    <row r="196" spans="1:31" ht="15.6" customHeight="1">
      <c r="A196" s="230">
        <v>173</v>
      </c>
      <c r="B196" s="238" t="s">
        <v>256</v>
      </c>
      <c r="C196" s="12" t="s">
        <v>112</v>
      </c>
      <c r="D196" s="13" t="s">
        <v>23</v>
      </c>
      <c r="E196" s="23">
        <v>96275158.739999995</v>
      </c>
      <c r="F196" s="24">
        <f t="shared" si="139"/>
        <v>5.283591756226211E-4</v>
      </c>
      <c r="G196" s="13" t="s">
        <v>23</v>
      </c>
      <c r="H196" s="23">
        <v>1</v>
      </c>
      <c r="I196" s="13" t="s">
        <v>23</v>
      </c>
      <c r="J196" s="23">
        <v>1</v>
      </c>
      <c r="K196" s="25">
        <v>17</v>
      </c>
      <c r="L196" s="52">
        <v>0.23994237728420953</v>
      </c>
      <c r="M196" s="52">
        <v>0.21090486</v>
      </c>
      <c r="N196" s="13" t="s">
        <v>23</v>
      </c>
      <c r="O196" s="23">
        <v>96641105</v>
      </c>
      <c r="P196" s="60">
        <f t="shared" si="140"/>
        <v>5.2471103239111992E-4</v>
      </c>
      <c r="Q196" s="13" t="s">
        <v>23</v>
      </c>
      <c r="R196" s="23">
        <v>1</v>
      </c>
      <c r="S196" s="13" t="s">
        <v>23</v>
      </c>
      <c r="T196" s="23">
        <v>1</v>
      </c>
      <c r="U196" s="25">
        <v>16</v>
      </c>
      <c r="V196" s="26">
        <v>3.8010455115247144E-3</v>
      </c>
      <c r="W196" s="26">
        <v>0</v>
      </c>
      <c r="X196" s="20">
        <f t="shared" ref="X196" si="153">((O196-E196)/E196)</f>
        <v>3.801045511524704E-3</v>
      </c>
      <c r="Y196" s="20">
        <f t="shared" ref="Y196" si="154">((T196-J196)/J196)</f>
        <v>0</v>
      </c>
      <c r="Z196" s="20">
        <f t="shared" ref="Z196" si="155">((U196-K196)/K196)</f>
        <v>-5.8823529411764705E-2</v>
      </c>
      <c r="AA196" s="20">
        <f>V196-L196</f>
        <v>-0.23614133177268481</v>
      </c>
      <c r="AB196" s="21">
        <f t="shared" ref="AB196" si="156">W196-M196</f>
        <v>-0.21090486</v>
      </c>
    </row>
    <row r="197" spans="1:31" ht="16.95" customHeight="1">
      <c r="A197" s="230">
        <v>174</v>
      </c>
      <c r="B197" s="238" t="s">
        <v>257</v>
      </c>
      <c r="C197" s="12" t="s">
        <v>41</v>
      </c>
      <c r="D197" s="13" t="s">
        <v>23</v>
      </c>
      <c r="E197" s="189">
        <v>3250005559.0300002</v>
      </c>
      <c r="F197" s="24">
        <f t="shared" si="139"/>
        <v>1.7836067791645035E-2</v>
      </c>
      <c r="G197" s="13" t="s">
        <v>23</v>
      </c>
      <c r="H197" s="23">
        <v>552.22</v>
      </c>
      <c r="I197" s="13" t="s">
        <v>23</v>
      </c>
      <c r="J197" s="23">
        <v>552.22</v>
      </c>
      <c r="K197" s="25">
        <v>823</v>
      </c>
      <c r="L197" s="52">
        <v>1.1169999999999999E-2</v>
      </c>
      <c r="M197" s="52">
        <v>0.50849999999999995</v>
      </c>
      <c r="N197" s="13" t="s">
        <v>23</v>
      </c>
      <c r="O197" s="189">
        <v>3326714775.6399999</v>
      </c>
      <c r="P197" s="60">
        <f t="shared" si="140"/>
        <v>1.8062334287225472E-2</v>
      </c>
      <c r="Q197" s="13" t="s">
        <v>23</v>
      </c>
      <c r="R197" s="23">
        <v>552.22</v>
      </c>
      <c r="S197" s="13" t="s">
        <v>23</v>
      </c>
      <c r="T197" s="23">
        <v>552.22</v>
      </c>
      <c r="U197" s="25">
        <v>823</v>
      </c>
      <c r="V197" s="26">
        <v>1.1169999999999999E-2</v>
      </c>
      <c r="W197" s="26">
        <v>0.54420000000000002</v>
      </c>
      <c r="X197" s="20">
        <f t="shared" si="143"/>
        <v>2.3602795508108104E-2</v>
      </c>
      <c r="Y197" s="20">
        <f t="shared" ref="Y197:Z199" si="157">((T197-J197)/J197)</f>
        <v>0</v>
      </c>
      <c r="Z197" s="20">
        <f t="shared" si="157"/>
        <v>0</v>
      </c>
      <c r="AA197" s="20">
        <f t="shared" ref="AA197:AB199" si="158">V197-L197</f>
        <v>0</v>
      </c>
      <c r="AB197" s="21">
        <f t="shared" si="158"/>
        <v>3.5700000000000065E-2</v>
      </c>
    </row>
    <row r="198" spans="1:31" ht="16.2" customHeight="1">
      <c r="A198" s="230">
        <v>175</v>
      </c>
      <c r="B198" s="238" t="s">
        <v>258</v>
      </c>
      <c r="C198" s="12" t="s">
        <v>116</v>
      </c>
      <c r="D198" s="13" t="s">
        <v>23</v>
      </c>
      <c r="E198" s="23">
        <v>76388706.609999999</v>
      </c>
      <c r="F198" s="24">
        <f t="shared" si="139"/>
        <v>4.1922209819809925E-4</v>
      </c>
      <c r="G198" s="13" t="s">
        <v>23</v>
      </c>
      <c r="H198" s="23">
        <v>3.77</v>
      </c>
      <c r="I198" s="13" t="s">
        <v>23</v>
      </c>
      <c r="J198" s="23">
        <v>3.77</v>
      </c>
      <c r="K198" s="25">
        <v>11</v>
      </c>
      <c r="L198" s="52">
        <v>1.38E-2</v>
      </c>
      <c r="M198" s="52">
        <v>0.43809999999999999</v>
      </c>
      <c r="N198" s="13" t="s">
        <v>23</v>
      </c>
      <c r="O198" s="23">
        <v>78565440.019999996</v>
      </c>
      <c r="P198" s="60">
        <f t="shared" si="140"/>
        <v>4.2656955488202256E-4</v>
      </c>
      <c r="Q198" s="13" t="s">
        <v>23</v>
      </c>
      <c r="R198" s="23">
        <v>3.86</v>
      </c>
      <c r="S198" s="13" t="s">
        <v>23</v>
      </c>
      <c r="T198" s="23">
        <v>3.86</v>
      </c>
      <c r="U198" s="25">
        <v>11</v>
      </c>
      <c r="V198" s="52">
        <v>1.54E-2</v>
      </c>
      <c r="W198" s="52">
        <v>0.46929999999999999</v>
      </c>
      <c r="X198" s="20">
        <f t="shared" si="143"/>
        <v>2.8495487181282392E-2</v>
      </c>
      <c r="Y198" s="20">
        <f t="shared" si="157"/>
        <v>2.3872679045092802E-2</v>
      </c>
      <c r="Z198" s="20">
        <f t="shared" si="157"/>
        <v>0</v>
      </c>
      <c r="AA198" s="20">
        <f t="shared" si="158"/>
        <v>1.6000000000000007E-3</v>
      </c>
      <c r="AB198" s="21">
        <f t="shared" si="158"/>
        <v>3.1200000000000006E-2</v>
      </c>
      <c r="AE198" s="10"/>
    </row>
    <row r="199" spans="1:31" ht="15.6" customHeight="1">
      <c r="A199" s="230">
        <v>176</v>
      </c>
      <c r="B199" s="238" t="s">
        <v>259</v>
      </c>
      <c r="C199" s="12" t="s">
        <v>51</v>
      </c>
      <c r="D199" s="13" t="s">
        <v>23</v>
      </c>
      <c r="E199" s="23">
        <v>637643619.73000002</v>
      </c>
      <c r="F199" s="24">
        <f t="shared" si="139"/>
        <v>3.4993955000521969E-3</v>
      </c>
      <c r="G199" s="13" t="s">
        <v>23</v>
      </c>
      <c r="H199" s="23">
        <v>4.3600000000000003</v>
      </c>
      <c r="I199" s="13" t="s">
        <v>23</v>
      </c>
      <c r="J199" s="23">
        <v>4.4000000000000004</v>
      </c>
      <c r="K199" s="25">
        <v>155</v>
      </c>
      <c r="L199" s="52">
        <v>-2.4799999999999999E-2</v>
      </c>
      <c r="M199" s="52">
        <v>0.1966</v>
      </c>
      <c r="N199" s="13" t="s">
        <v>23</v>
      </c>
      <c r="O199" s="23">
        <v>641705317.16999996</v>
      </c>
      <c r="P199" s="60">
        <f t="shared" si="140"/>
        <v>3.4841267539639752E-3</v>
      </c>
      <c r="Q199" s="13" t="s">
        <v>23</v>
      </c>
      <c r="R199" s="23">
        <v>4.3899999999999997</v>
      </c>
      <c r="S199" s="13" t="s">
        <v>23</v>
      </c>
      <c r="T199" s="23">
        <v>4.43</v>
      </c>
      <c r="U199" s="25">
        <v>155</v>
      </c>
      <c r="V199" s="26">
        <v>-1.09854223929293E-2</v>
      </c>
      <c r="W199" s="188">
        <v>1.09128859070938E-2</v>
      </c>
      <c r="X199" s="20">
        <f t="shared" si="143"/>
        <v>6.3698550637420297E-3</v>
      </c>
      <c r="Y199" s="20">
        <f t="shared" si="157"/>
        <v>6.8181818181816721E-3</v>
      </c>
      <c r="Z199" s="20">
        <f t="shared" si="157"/>
        <v>0</v>
      </c>
      <c r="AA199" s="20">
        <f t="shared" si="158"/>
        <v>1.3814577607070699E-2</v>
      </c>
      <c r="AB199" s="21">
        <f t="shared" si="158"/>
        <v>-0.1856871140929062</v>
      </c>
      <c r="AD199" s="30"/>
      <c r="AE199" s="30"/>
    </row>
    <row r="200" spans="1:31" ht="13.95" customHeight="1">
      <c r="A200" s="230">
        <v>177</v>
      </c>
      <c r="B200" s="238" t="s">
        <v>260</v>
      </c>
      <c r="C200" s="12" t="s">
        <v>261</v>
      </c>
      <c r="D200" s="13" t="s">
        <v>23</v>
      </c>
      <c r="E200" s="23">
        <v>319241612.08592856</v>
      </c>
      <c r="F200" s="24">
        <f t="shared" si="139"/>
        <v>1.7520016294304769E-3</v>
      </c>
      <c r="G200" s="13" t="s">
        <v>23</v>
      </c>
      <c r="H200" s="23">
        <v>156.29</v>
      </c>
      <c r="I200" s="13" t="s">
        <v>23</v>
      </c>
      <c r="J200" s="23">
        <v>157.36000000000001</v>
      </c>
      <c r="K200" s="25">
        <v>125</v>
      </c>
      <c r="L200" s="52">
        <v>-1.4376024769316764E-2</v>
      </c>
      <c r="M200" s="52">
        <v>0.35588478310152261</v>
      </c>
      <c r="N200" s="13" t="s">
        <v>23</v>
      </c>
      <c r="O200" s="23">
        <v>327532285.45505756</v>
      </c>
      <c r="P200" s="24">
        <f t="shared" si="140"/>
        <v>1.7783302833980037E-3</v>
      </c>
      <c r="Q200" s="13" t="s">
        <v>23</v>
      </c>
      <c r="R200" s="23">
        <v>159.97999999999999</v>
      </c>
      <c r="S200" s="13" t="s">
        <v>23</v>
      </c>
      <c r="T200" s="23">
        <v>161.09399999999999</v>
      </c>
      <c r="U200" s="25">
        <v>125</v>
      </c>
      <c r="V200" s="26">
        <v>2.3669695520484479E-2</v>
      </c>
      <c r="W200" s="26">
        <v>0.38783589374794114</v>
      </c>
      <c r="X200" s="20">
        <f t="shared" ref="X200" si="159">((O200-E200)/E200)</f>
        <v>2.5969901965341054E-2</v>
      </c>
      <c r="Y200" s="20">
        <f t="shared" ref="Y200" si="160">((T200-J200)/J200)</f>
        <v>2.3729028978139173E-2</v>
      </c>
      <c r="Z200" s="20">
        <f t="shared" ref="Z200" si="161">((U200-K200)/K200)</f>
        <v>0</v>
      </c>
      <c r="AA200" s="20">
        <f t="shared" ref="AA200" si="162">V200-L200</f>
        <v>3.8045720289801244E-2</v>
      </c>
      <c r="AB200" s="21">
        <f t="shared" ref="AB200" si="163">W200-M200</f>
        <v>3.1951110646418535E-2</v>
      </c>
    </row>
    <row r="201" spans="1:31" ht="14.4" customHeight="1">
      <c r="A201" s="230">
        <v>178</v>
      </c>
      <c r="B201" s="238" t="s">
        <v>262</v>
      </c>
      <c r="C201" s="12" t="s">
        <v>55</v>
      </c>
      <c r="D201" s="13" t="s">
        <v>23</v>
      </c>
      <c r="E201" s="189">
        <v>14374590973.049999</v>
      </c>
      <c r="F201" s="24">
        <f t="shared" si="139"/>
        <v>7.8887920163745753E-2</v>
      </c>
      <c r="G201" s="13" t="s">
        <v>23</v>
      </c>
      <c r="H201" s="229">
        <v>13376.44</v>
      </c>
      <c r="I201" s="13" t="s">
        <v>23</v>
      </c>
      <c r="J201" s="23">
        <v>13509.33</v>
      </c>
      <c r="K201" s="25">
        <v>9948</v>
      </c>
      <c r="L201" s="52">
        <v>-1.5599999999999999E-2</v>
      </c>
      <c r="M201" s="52">
        <v>0.38819999999999999</v>
      </c>
      <c r="N201" s="13" t="s">
        <v>23</v>
      </c>
      <c r="O201" s="189">
        <v>14489654983.76</v>
      </c>
      <c r="P201" s="24">
        <f t="shared" si="140"/>
        <v>7.8671304777815254E-2</v>
      </c>
      <c r="Q201" s="13" t="s">
        <v>23</v>
      </c>
      <c r="R201" s="229">
        <v>13675.96</v>
      </c>
      <c r="S201" s="13" t="s">
        <v>23</v>
      </c>
      <c r="T201" s="23">
        <v>13815.76</v>
      </c>
      <c r="U201" s="25">
        <v>10045</v>
      </c>
      <c r="V201" s="52">
        <v>2.2700000000000001E-2</v>
      </c>
      <c r="W201" s="52">
        <v>0.41970000000000002</v>
      </c>
      <c r="X201" s="20">
        <f t="shared" si="143"/>
        <v>8.0046806845305817E-3</v>
      </c>
      <c r="Y201" s="20">
        <f t="shared" ref="Y201:Z205" si="164">((T201-J201)/J201)</f>
        <v>2.268284215427414E-2</v>
      </c>
      <c r="Z201" s="20">
        <f t="shared" si="164"/>
        <v>9.7507036590269401E-3</v>
      </c>
      <c r="AA201" s="20">
        <f t="shared" ref="AA201:AB205" si="165">V201-L201</f>
        <v>3.8300000000000001E-2</v>
      </c>
      <c r="AB201" s="21">
        <f t="shared" si="165"/>
        <v>3.1500000000000028E-2</v>
      </c>
    </row>
    <row r="202" spans="1:31" ht="13.2" customHeight="1">
      <c r="A202" s="230">
        <v>179</v>
      </c>
      <c r="B202" s="238" t="s">
        <v>263</v>
      </c>
      <c r="C202" s="35" t="s">
        <v>130</v>
      </c>
      <c r="D202" s="13" t="s">
        <v>23</v>
      </c>
      <c r="E202" s="77">
        <v>367815214.56999999</v>
      </c>
      <c r="F202" s="24">
        <f t="shared" si="139"/>
        <v>2.0185741170938186E-3</v>
      </c>
      <c r="G202" s="13" t="s">
        <v>23</v>
      </c>
      <c r="H202" s="23">
        <v>1942.6604</v>
      </c>
      <c r="I202" s="13" t="s">
        <v>23</v>
      </c>
      <c r="J202" s="23">
        <v>1970.9958999999999</v>
      </c>
      <c r="K202" s="25">
        <v>231</v>
      </c>
      <c r="L202" s="52">
        <v>-2.5000000000000001E-3</v>
      </c>
      <c r="M202" s="52">
        <v>0.28839999999999999</v>
      </c>
      <c r="N202" s="13" t="s">
        <v>23</v>
      </c>
      <c r="O202" s="34">
        <v>371384513.66000003</v>
      </c>
      <c r="P202" s="24">
        <f t="shared" si="140"/>
        <v>2.0164251182414831E-3</v>
      </c>
      <c r="Q202" s="13" t="s">
        <v>23</v>
      </c>
      <c r="R202" s="23">
        <v>1971.7264</v>
      </c>
      <c r="S202" s="13" t="s">
        <v>23</v>
      </c>
      <c r="T202" s="23">
        <v>2001.0207</v>
      </c>
      <c r="U202" s="25">
        <v>231</v>
      </c>
      <c r="V202" s="26">
        <v>1.4999999999999999E-2</v>
      </c>
      <c r="W202" s="26">
        <v>0.31069999999999998</v>
      </c>
      <c r="X202" s="20">
        <f t="shared" si="143"/>
        <v>9.7040550488722357E-3</v>
      </c>
      <c r="Y202" s="20">
        <f t="shared" si="164"/>
        <v>1.5233314285433137E-2</v>
      </c>
      <c r="Z202" s="20">
        <f t="shared" si="164"/>
        <v>0</v>
      </c>
      <c r="AA202" s="20">
        <f t="shared" si="165"/>
        <v>1.7499999999999998E-2</v>
      </c>
      <c r="AB202" s="21">
        <f t="shared" si="165"/>
        <v>2.2299999999999986E-2</v>
      </c>
    </row>
    <row r="203" spans="1:31" ht="15" customHeight="1">
      <c r="A203" s="230">
        <v>180</v>
      </c>
      <c r="B203" s="238" t="s">
        <v>264</v>
      </c>
      <c r="C203" s="35" t="s">
        <v>105</v>
      </c>
      <c r="D203" s="13" t="s">
        <v>23</v>
      </c>
      <c r="E203" s="77">
        <v>894324969.12</v>
      </c>
      <c r="F203" s="24">
        <f t="shared" si="139"/>
        <v>4.9080656901233106E-3</v>
      </c>
      <c r="G203" s="13" t="s">
        <v>23</v>
      </c>
      <c r="H203" s="23">
        <v>1.6890000000000001</v>
      </c>
      <c r="I203" s="13" t="s">
        <v>23</v>
      </c>
      <c r="J203" s="23">
        <v>1.6890000000000001</v>
      </c>
      <c r="K203" s="25">
        <v>49</v>
      </c>
      <c r="L203" s="52">
        <v>2.0470000000000002E-3</v>
      </c>
      <c r="M203" s="52">
        <v>0.1081</v>
      </c>
      <c r="N203" s="13" t="s">
        <v>23</v>
      </c>
      <c r="O203" s="34">
        <v>896792519.03999996</v>
      </c>
      <c r="P203" s="24">
        <f t="shared" si="140"/>
        <v>4.8691178407584577E-3</v>
      </c>
      <c r="Q203" s="13" t="s">
        <v>23</v>
      </c>
      <c r="R203" s="23">
        <v>1.6890000000000001</v>
      </c>
      <c r="S203" s="13" t="s">
        <v>23</v>
      </c>
      <c r="T203" s="23">
        <v>1.6890000000000001</v>
      </c>
      <c r="U203" s="25">
        <v>49</v>
      </c>
      <c r="V203" s="26">
        <v>1.9499999999999999E-3</v>
      </c>
      <c r="W203" s="26">
        <v>0.1111</v>
      </c>
      <c r="X203" s="20">
        <f t="shared" si="143"/>
        <v>2.7591200125251817E-3</v>
      </c>
      <c r="Y203" s="20">
        <f t="shared" si="164"/>
        <v>0</v>
      </c>
      <c r="Z203" s="20">
        <f t="shared" si="164"/>
        <v>0</v>
      </c>
      <c r="AA203" s="20">
        <f t="shared" si="165"/>
        <v>-9.7000000000000298E-5</v>
      </c>
      <c r="AB203" s="21">
        <f t="shared" si="165"/>
        <v>3.0000000000000027E-3</v>
      </c>
    </row>
    <row r="204" spans="1:31" ht="15" customHeight="1">
      <c r="A204" s="230">
        <v>181</v>
      </c>
      <c r="B204" s="238" t="s">
        <v>265</v>
      </c>
      <c r="C204" s="12" t="s">
        <v>58</v>
      </c>
      <c r="D204" s="13" t="s">
        <v>23</v>
      </c>
      <c r="E204" s="77">
        <v>35882180097</v>
      </c>
      <c r="F204" s="24">
        <f t="shared" si="139"/>
        <v>0.19692181600856165</v>
      </c>
      <c r="G204" s="13" t="s">
        <v>23</v>
      </c>
      <c r="H204" s="23">
        <v>2.8748300000000002</v>
      </c>
      <c r="I204" s="13" t="s">
        <v>23</v>
      </c>
      <c r="J204" s="23">
        <v>2.8932199999999999</v>
      </c>
      <c r="K204" s="25">
        <v>4399</v>
      </c>
      <c r="L204" s="52">
        <v>4.7999999999999996E-3</v>
      </c>
      <c r="M204" s="52">
        <v>0.42470000000000002</v>
      </c>
      <c r="N204" s="13" t="s">
        <v>23</v>
      </c>
      <c r="O204" s="77">
        <v>36426437433.940002</v>
      </c>
      <c r="P204" s="60">
        <f t="shared" si="140"/>
        <v>0.19777664578952397</v>
      </c>
      <c r="Q204" s="13" t="s">
        <v>23</v>
      </c>
      <c r="R204" s="23">
        <v>2.91493</v>
      </c>
      <c r="S204" s="13" t="s">
        <v>23</v>
      </c>
      <c r="T204" s="23">
        <v>2.9379300000000002</v>
      </c>
      <c r="U204" s="25">
        <v>4509</v>
      </c>
      <c r="V204" s="52">
        <v>1.3899999999999999E-2</v>
      </c>
      <c r="W204" s="52">
        <v>0.44429999999999997</v>
      </c>
      <c r="X204" s="20">
        <f t="shared" si="143"/>
        <v>1.51679004862223E-2</v>
      </c>
      <c r="Y204" s="20">
        <f t="shared" si="164"/>
        <v>1.5453370293306507E-2</v>
      </c>
      <c r="Z204" s="20">
        <f t="shared" si="164"/>
        <v>2.5005683109797682E-2</v>
      </c>
      <c r="AA204" s="20">
        <f t="shared" si="165"/>
        <v>9.1000000000000004E-3</v>
      </c>
      <c r="AB204" s="21">
        <f t="shared" si="165"/>
        <v>1.9599999999999951E-2</v>
      </c>
    </row>
    <row r="205" spans="1:31" ht="14.4" customHeight="1">
      <c r="A205" s="230">
        <v>182</v>
      </c>
      <c r="B205" s="238" t="s">
        <v>266</v>
      </c>
      <c r="C205" s="12" t="s">
        <v>58</v>
      </c>
      <c r="D205" s="13" t="s">
        <v>23</v>
      </c>
      <c r="E205" s="77">
        <v>5310697794.0299997</v>
      </c>
      <c r="F205" s="24">
        <f t="shared" si="139"/>
        <v>2.9145170417348338E-2</v>
      </c>
      <c r="G205" s="13" t="s">
        <v>23</v>
      </c>
      <c r="H205" s="23">
        <v>2.2211400000000001</v>
      </c>
      <c r="I205" s="13" t="s">
        <v>23</v>
      </c>
      <c r="J205" s="23">
        <v>2.2371699999999999</v>
      </c>
      <c r="K205" s="25">
        <v>3031</v>
      </c>
      <c r="L205" s="52">
        <v>-6.6E-3</v>
      </c>
      <c r="M205" s="52">
        <v>0.41120000000000001</v>
      </c>
      <c r="N205" s="13" t="s">
        <v>23</v>
      </c>
      <c r="O205" s="77">
        <v>5403394749.46</v>
      </c>
      <c r="P205" s="60">
        <f t="shared" si="140"/>
        <v>2.9337628511241807E-2</v>
      </c>
      <c r="Q205" s="13" t="s">
        <v>23</v>
      </c>
      <c r="R205" s="23">
        <v>2.2644799999999998</v>
      </c>
      <c r="S205" s="13" t="s">
        <v>23</v>
      </c>
      <c r="T205" s="23">
        <v>2.2807599999999999</v>
      </c>
      <c r="U205" s="25">
        <v>3072</v>
      </c>
      <c r="V205" s="52">
        <v>1.95E-2</v>
      </c>
      <c r="W205" s="52">
        <v>0.43840000000000001</v>
      </c>
      <c r="X205" s="20">
        <f t="shared" si="143"/>
        <v>1.7454760000504121E-2</v>
      </c>
      <c r="Y205" s="20">
        <f t="shared" si="164"/>
        <v>1.9484437928275464E-2</v>
      </c>
      <c r="Z205" s="20">
        <f t="shared" si="164"/>
        <v>1.3526888815572418E-2</v>
      </c>
      <c r="AA205" s="20">
        <f t="shared" si="165"/>
        <v>2.6099999999999998E-2</v>
      </c>
      <c r="AB205" s="21">
        <f t="shared" si="165"/>
        <v>2.7200000000000002E-2</v>
      </c>
    </row>
    <row r="206" spans="1:31" ht="14.4" customHeight="1">
      <c r="A206" s="230">
        <v>183</v>
      </c>
      <c r="B206" s="238" t="s">
        <v>267</v>
      </c>
      <c r="C206" s="12" t="s">
        <v>135</v>
      </c>
      <c r="D206" s="13" t="s">
        <v>23</v>
      </c>
      <c r="E206" s="64">
        <v>12547634900.4</v>
      </c>
      <c r="F206" s="24">
        <f t="shared" ref="F206" si="166">(E206/$E$208)</f>
        <v>6.8861564278413515E-2</v>
      </c>
      <c r="G206" s="13" t="s">
        <v>23</v>
      </c>
      <c r="H206" s="23">
        <v>849.22</v>
      </c>
      <c r="I206" s="13" t="s">
        <v>23</v>
      </c>
      <c r="J206" s="23">
        <v>858.53</v>
      </c>
      <c r="K206" s="25">
        <v>42</v>
      </c>
      <c r="L206" s="52">
        <v>-2E-3</v>
      </c>
      <c r="M206" s="52">
        <v>0.2349</v>
      </c>
      <c r="N206" s="13" t="s">
        <v>23</v>
      </c>
      <c r="O206" s="64">
        <v>12745017539.280001</v>
      </c>
      <c r="P206" s="60">
        <f t="shared" ref="P206" si="167">(O206/$O$208)</f>
        <v>6.9198829120161023E-2</v>
      </c>
      <c r="Q206" s="13" t="s">
        <v>23</v>
      </c>
      <c r="R206" s="23">
        <v>860.79</v>
      </c>
      <c r="S206" s="13" t="s">
        <v>23</v>
      </c>
      <c r="T206" s="23">
        <v>869.96</v>
      </c>
      <c r="U206" s="25">
        <v>42</v>
      </c>
      <c r="V206" s="52">
        <v>1.34E-2</v>
      </c>
      <c r="W206" s="52">
        <v>0.25140000000000001</v>
      </c>
      <c r="X206" s="20">
        <f t="shared" ref="X206" si="168">((O206-E206)/E206)</f>
        <v>1.5730664818252627E-2</v>
      </c>
      <c r="Y206" s="20">
        <f t="shared" ref="Y206" si="169">((T206-J206)/J206)</f>
        <v>1.3313454392974112E-2</v>
      </c>
      <c r="Z206" s="20">
        <f t="shared" ref="Z206" si="170">((U206-K206)/K206)</f>
        <v>0</v>
      </c>
      <c r="AA206" s="20">
        <f t="shared" ref="AA206" si="171">V206-L206</f>
        <v>1.54E-2</v>
      </c>
      <c r="AB206" s="21">
        <f t="shared" ref="AB206" si="172">W206-M206</f>
        <v>1.6500000000000015E-2</v>
      </c>
    </row>
    <row r="207" spans="1:31" ht="15.6" customHeight="1">
      <c r="A207" s="230">
        <v>184</v>
      </c>
      <c r="B207" s="238" t="s">
        <v>268</v>
      </c>
      <c r="C207" s="12" t="s">
        <v>140</v>
      </c>
      <c r="D207" s="13" t="s">
        <v>23</v>
      </c>
      <c r="E207" s="23">
        <v>8036032206.6499996</v>
      </c>
      <c r="F207" s="24">
        <f>(E207/$E$208)</f>
        <v>4.4101836938528503E-2</v>
      </c>
      <c r="G207" s="13" t="s">
        <v>23</v>
      </c>
      <c r="H207" s="23">
        <v>46.003700000000002</v>
      </c>
      <c r="I207" s="13" t="s">
        <v>23</v>
      </c>
      <c r="J207" s="23">
        <v>46.541899999999998</v>
      </c>
      <c r="K207" s="25">
        <v>6341</v>
      </c>
      <c r="L207" s="52">
        <v>2.9999999999999997E-4</v>
      </c>
      <c r="M207" s="52">
        <v>0.35560000000000003</v>
      </c>
      <c r="N207" s="13" t="s">
        <v>23</v>
      </c>
      <c r="O207" s="23">
        <v>8185101904.3299999</v>
      </c>
      <c r="P207" s="60">
        <f>(O207/$O$208)</f>
        <v>4.444085433881903E-2</v>
      </c>
      <c r="Q207" s="13" t="s">
        <v>23</v>
      </c>
      <c r="R207" s="23">
        <v>46.819299999999998</v>
      </c>
      <c r="S207" s="13" t="s">
        <v>23</v>
      </c>
      <c r="T207" s="23">
        <v>47.3735</v>
      </c>
      <c r="U207" s="25">
        <v>6342</v>
      </c>
      <c r="V207" s="52">
        <v>2.3800000000000002E-2</v>
      </c>
      <c r="W207" s="52">
        <v>0.37980000000000003</v>
      </c>
      <c r="X207" s="20">
        <f>((O207-E207)/E207)</f>
        <v>1.8550161802069649E-2</v>
      </c>
      <c r="Y207" s="20">
        <f>((T207-J207)/J207)</f>
        <v>1.7867770761399979E-2</v>
      </c>
      <c r="Z207" s="20">
        <f>((U207-K207)/K207)</f>
        <v>1.5770383220312253E-4</v>
      </c>
      <c r="AA207" s="20">
        <f>V207-L207</f>
        <v>2.35E-2</v>
      </c>
      <c r="AB207" s="21">
        <f>W207-M207</f>
        <v>2.4199999999999999E-2</v>
      </c>
    </row>
    <row r="208" spans="1:31">
      <c r="B208" s="40"/>
      <c r="C208" s="41" t="s">
        <v>63</v>
      </c>
      <c r="D208" s="42" t="s">
        <v>23</v>
      </c>
      <c r="E208" s="94">
        <f>SUM(E177:E207)</f>
        <v>182215362544.89923</v>
      </c>
      <c r="F208" s="44">
        <f>(E208/$E$244)</f>
        <v>1.9039190829058635E-2</v>
      </c>
      <c r="G208" s="13"/>
      <c r="H208" s="45"/>
      <c r="I208" s="13" t="s">
        <v>23</v>
      </c>
      <c r="J208" s="95"/>
      <c r="K208" s="47">
        <f>SUM(K177:K207)</f>
        <v>109117</v>
      </c>
      <c r="L208" s="96"/>
      <c r="M208" s="96"/>
      <c r="N208" s="13" t="s">
        <v>23</v>
      </c>
      <c r="O208" s="94">
        <f>SUM(O177:O207)</f>
        <v>184179670398.01761</v>
      </c>
      <c r="P208" s="44">
        <f>(O208/$O$244)</f>
        <v>1.9208189701576315E-2</v>
      </c>
      <c r="Q208" s="13" t="s">
        <v>23</v>
      </c>
      <c r="R208" s="45"/>
      <c r="S208" s="13" t="s">
        <v>23</v>
      </c>
      <c r="T208" s="95"/>
      <c r="U208" s="47">
        <f>SUM(U177:U207)</f>
        <v>109706</v>
      </c>
      <c r="V208" s="96"/>
      <c r="W208" s="96"/>
      <c r="X208" s="20">
        <f t="shared" ref="X208" si="173">((O208-E208)/E208)</f>
        <v>1.0780144032226468E-2</v>
      </c>
      <c r="Y208" s="20" t="e">
        <f t="shared" ref="Y208" si="174">((T208-J208)/J208)</f>
        <v>#DIV/0!</v>
      </c>
      <c r="Z208" s="20">
        <f t="shared" ref="Z208" si="175">((U208-K208)/K208)</f>
        <v>5.3978756747344592E-3</v>
      </c>
      <c r="AA208" s="20">
        <f t="shared" ref="AA208" si="176">V208-L208</f>
        <v>0</v>
      </c>
      <c r="AB208" s="21">
        <f t="shared" ref="AB208" si="177">W208-M208</f>
        <v>0</v>
      </c>
    </row>
    <row r="209" spans="1:30" ht="5.25" customHeight="1">
      <c r="B209" s="245"/>
      <c r="C209" s="245"/>
      <c r="D209" s="245"/>
      <c r="E209" s="245"/>
      <c r="F209" s="245"/>
      <c r="G209" s="245"/>
      <c r="H209" s="245"/>
      <c r="I209" s="245"/>
      <c r="J209" s="245"/>
      <c r="K209" s="245"/>
      <c r="L209" s="245"/>
      <c r="M209" s="245"/>
      <c r="N209" s="245"/>
      <c r="O209" s="245"/>
      <c r="P209" s="245"/>
      <c r="Q209" s="245"/>
      <c r="R209" s="245"/>
      <c r="S209" s="245"/>
      <c r="T209" s="245"/>
      <c r="U209" s="245"/>
      <c r="V209" s="245"/>
      <c r="W209" s="245"/>
      <c r="X209" s="245"/>
      <c r="Y209" s="245"/>
      <c r="Z209" s="245"/>
      <c r="AA209" s="245"/>
      <c r="AB209" s="245"/>
    </row>
    <row r="210" spans="1:30" ht="15" customHeight="1">
      <c r="A210" s="11"/>
      <c r="B210" s="247" t="s">
        <v>269</v>
      </c>
      <c r="C210" s="247"/>
      <c r="D210" s="247"/>
      <c r="E210" s="247"/>
      <c r="F210" s="247"/>
      <c r="G210" s="247"/>
      <c r="H210" s="247"/>
      <c r="I210" s="247"/>
      <c r="J210" s="247"/>
      <c r="K210" s="247"/>
      <c r="L210" s="247"/>
      <c r="M210" s="247"/>
      <c r="N210" s="247"/>
      <c r="O210" s="247"/>
      <c r="P210" s="247"/>
      <c r="Q210" s="247"/>
      <c r="R210" s="247"/>
      <c r="S210" s="247"/>
      <c r="T210" s="247"/>
      <c r="U210" s="247"/>
      <c r="V210" s="247"/>
      <c r="W210" s="247"/>
      <c r="X210" s="247"/>
      <c r="Y210" s="247"/>
      <c r="Z210" s="247"/>
      <c r="AA210" s="247"/>
      <c r="AB210" s="247"/>
    </row>
    <row r="211" spans="1:30" ht="15" customHeight="1">
      <c r="A211" s="230">
        <v>185</v>
      </c>
      <c r="B211" s="238" t="s">
        <v>270</v>
      </c>
      <c r="C211" s="12" t="s">
        <v>149</v>
      </c>
      <c r="D211" s="13" t="s">
        <v>23</v>
      </c>
      <c r="E211" s="217">
        <v>636465285.52999997</v>
      </c>
      <c r="F211" s="24">
        <v>0</v>
      </c>
      <c r="G211" s="13" t="s">
        <v>23</v>
      </c>
      <c r="H211" s="101">
        <v>1103.5279894099999</v>
      </c>
      <c r="I211" s="13" t="s">
        <v>23</v>
      </c>
      <c r="J211" s="101">
        <v>1103.5279894099999</v>
      </c>
      <c r="K211" s="25">
        <v>33</v>
      </c>
      <c r="L211" s="52">
        <v>2.032E-3</v>
      </c>
      <c r="M211" s="52">
        <v>0.102342</v>
      </c>
      <c r="N211" s="13" t="s">
        <v>23</v>
      </c>
      <c r="O211" s="217">
        <v>638275946.20000005</v>
      </c>
      <c r="P211" s="60">
        <f>(O211/$O$214)</f>
        <v>3.1470625170731452E-2</v>
      </c>
      <c r="Q211" s="13" t="s">
        <v>23</v>
      </c>
      <c r="R211" s="98">
        <v>1106.64819502</v>
      </c>
      <c r="S211" s="13" t="s">
        <v>23</v>
      </c>
      <c r="T211" s="101">
        <v>1106.64819502</v>
      </c>
      <c r="U211" s="25">
        <v>33</v>
      </c>
      <c r="V211" s="26">
        <v>2.0179999999999998E-3</v>
      </c>
      <c r="W211" s="26">
        <v>0.105459</v>
      </c>
      <c r="X211" s="20">
        <f>((O211-E211)/E211)</f>
        <v>2.8448694864674287E-3</v>
      </c>
      <c r="Y211" s="20">
        <f t="shared" ref="Y211" si="178">((T211-J211)/J211)</f>
        <v>2.827482075618489E-3</v>
      </c>
      <c r="Z211" s="20">
        <f t="shared" ref="Z211" si="179">((U211-K211)/K211)</f>
        <v>0</v>
      </c>
      <c r="AA211" s="20">
        <f>V211-L211</f>
        <v>-1.4000000000000123E-5</v>
      </c>
      <c r="AB211" s="21">
        <f>W211-M211</f>
        <v>3.1169999999999948E-3</v>
      </c>
    </row>
    <row r="212" spans="1:30">
      <c r="A212" s="230">
        <v>186</v>
      </c>
      <c r="B212" s="238" t="s">
        <v>271</v>
      </c>
      <c r="C212" s="12" t="s">
        <v>272</v>
      </c>
      <c r="D212" s="13" t="s">
        <v>23</v>
      </c>
      <c r="E212" s="217">
        <v>1963917773.4100001</v>
      </c>
      <c r="F212" s="24">
        <f>(E212/$E$214)</f>
        <v>9.9491437406074051E-2</v>
      </c>
      <c r="G212" s="13" t="s">
        <v>23</v>
      </c>
      <c r="H212" s="101">
        <v>53.604700000000001</v>
      </c>
      <c r="I212" s="13" t="s">
        <v>23</v>
      </c>
      <c r="J212" s="101">
        <v>54.118499999999997</v>
      </c>
      <c r="K212" s="25">
        <v>1569</v>
      </c>
      <c r="L212" s="52">
        <v>-1.9E-3</v>
      </c>
      <c r="M212" s="52">
        <v>0.34050000000000002</v>
      </c>
      <c r="N212" s="13" t="s">
        <v>23</v>
      </c>
      <c r="O212" s="217">
        <v>1989756895.3399999</v>
      </c>
      <c r="P212" s="60">
        <f>(O212/$O$214)</f>
        <v>9.8106303091832631E-2</v>
      </c>
      <c r="Q212" s="13" t="s">
        <v>23</v>
      </c>
      <c r="R212" s="101">
        <v>54.1676</v>
      </c>
      <c r="S212" s="13" t="s">
        <v>23</v>
      </c>
      <c r="T212" s="101">
        <v>54.69</v>
      </c>
      <c r="U212" s="25">
        <v>1569</v>
      </c>
      <c r="V212" s="52">
        <v>1.54E-2</v>
      </c>
      <c r="W212" s="52">
        <v>0.35470000000000002</v>
      </c>
      <c r="X212" s="20">
        <f>((O212-E212)/E212)</f>
        <v>1.3156926567824022E-2</v>
      </c>
      <c r="Y212" s="20">
        <f t="shared" ref="Y212:Z214" si="180">((T212-J212)/J212)</f>
        <v>1.0560159649657702E-2</v>
      </c>
      <c r="Z212" s="20">
        <f t="shared" si="180"/>
        <v>0</v>
      </c>
      <c r="AA212" s="20">
        <f t="shared" ref="AA212:AB214" si="181">V212-L212</f>
        <v>1.7299999999999999E-2</v>
      </c>
      <c r="AB212" s="21">
        <f t="shared" si="181"/>
        <v>1.419999999999999E-2</v>
      </c>
    </row>
    <row r="213" spans="1:30">
      <c r="A213" s="230">
        <v>187</v>
      </c>
      <c r="B213" s="238" t="s">
        <v>345</v>
      </c>
      <c r="C213" s="12" t="s">
        <v>55</v>
      </c>
      <c r="D213" s="13" t="s">
        <v>23</v>
      </c>
      <c r="E213" s="190">
        <v>17139182722.93</v>
      </c>
      <c r="F213" s="24">
        <f>(E213/$E$214)</f>
        <v>0.86826543766589104</v>
      </c>
      <c r="G213" s="13" t="s">
        <v>23</v>
      </c>
      <c r="H213" s="101">
        <v>6.71</v>
      </c>
      <c r="I213" s="13" t="s">
        <v>23</v>
      </c>
      <c r="J213" s="101">
        <v>6.82</v>
      </c>
      <c r="K213" s="233">
        <v>18190</v>
      </c>
      <c r="L213" s="52">
        <v>-1.8700000000000001E-2</v>
      </c>
      <c r="M213" s="52">
        <v>0.50549999999999995</v>
      </c>
      <c r="N213" s="13" t="s">
        <v>23</v>
      </c>
      <c r="O213" s="190">
        <v>17653608935.110001</v>
      </c>
      <c r="P213" s="60">
        <f>(O213/$O$214)</f>
        <v>0.87042307173743583</v>
      </c>
      <c r="Q213" s="13" t="s">
        <v>23</v>
      </c>
      <c r="R213" s="101">
        <v>6.9</v>
      </c>
      <c r="S213" s="13" t="s">
        <v>23</v>
      </c>
      <c r="T213" s="101">
        <v>7.01</v>
      </c>
      <c r="U213" s="233">
        <v>18260</v>
      </c>
      <c r="V213" s="52">
        <v>2.7900000000000001E-2</v>
      </c>
      <c r="W213" s="52">
        <v>0.54749999999999999</v>
      </c>
      <c r="X213" s="20">
        <f>((O213-E213)/E213)</f>
        <v>3.0014629080986743E-2</v>
      </c>
      <c r="Y213" s="20">
        <f t="shared" si="180"/>
        <v>2.7859237536656818E-2</v>
      </c>
      <c r="Z213" s="20">
        <f t="shared" si="180"/>
        <v>3.8482682792743265E-3</v>
      </c>
      <c r="AA213" s="20">
        <f t="shared" si="181"/>
        <v>4.6600000000000003E-2</v>
      </c>
      <c r="AB213" s="21">
        <f t="shared" si="181"/>
        <v>4.2000000000000037E-2</v>
      </c>
    </row>
    <row r="214" spans="1:30">
      <c r="B214" s="40"/>
      <c r="C214" s="86" t="s">
        <v>63</v>
      </c>
      <c r="D214" s="86"/>
      <c r="E214" s="94">
        <f>SUM(E211:E213)</f>
        <v>19739565781.869999</v>
      </c>
      <c r="F214" s="44">
        <f>(E214/$E$244)</f>
        <v>2.0625338860282582E-3</v>
      </c>
      <c r="G214" s="42"/>
      <c r="H214" s="45"/>
      <c r="I214" s="45"/>
      <c r="J214" s="95"/>
      <c r="K214" s="47">
        <f>SUM(K211:K213)</f>
        <v>19792</v>
      </c>
      <c r="L214" s="96"/>
      <c r="M214" s="96"/>
      <c r="N214" s="13" t="s">
        <v>23</v>
      </c>
      <c r="O214" s="94">
        <f>SUM(O211:O213)</f>
        <v>20281641776.650002</v>
      </c>
      <c r="P214" s="44">
        <f>(O214/$O$244)</f>
        <v>2.1151825381347934E-3</v>
      </c>
      <c r="Q214" s="13" t="s">
        <v>23</v>
      </c>
      <c r="R214" s="45"/>
      <c r="S214" s="13" t="s">
        <v>23</v>
      </c>
      <c r="T214" s="95"/>
      <c r="U214" s="47">
        <f>SUM(U211:U213)</f>
        <v>19862</v>
      </c>
      <c r="V214" s="96"/>
      <c r="W214" s="96"/>
      <c r="X214" s="20">
        <f>((O214-E214)/E214)</f>
        <v>2.7461394073717553E-2</v>
      </c>
      <c r="Y214" s="20" t="e">
        <f t="shared" si="180"/>
        <v>#DIV/0!</v>
      </c>
      <c r="Z214" s="20">
        <f t="shared" si="180"/>
        <v>3.5367825383993533E-3</v>
      </c>
      <c r="AA214" s="20">
        <f t="shared" si="181"/>
        <v>0</v>
      </c>
      <c r="AB214" s="21">
        <f t="shared" si="181"/>
        <v>0</v>
      </c>
    </row>
    <row r="215" spans="1:30" ht="6" customHeight="1">
      <c r="B215" s="245"/>
      <c r="C215" s="245"/>
      <c r="D215" s="245"/>
      <c r="E215" s="245"/>
      <c r="F215" s="245"/>
      <c r="G215" s="245"/>
      <c r="H215" s="245"/>
      <c r="I215" s="245"/>
      <c r="J215" s="245"/>
      <c r="K215" s="245"/>
      <c r="L215" s="245"/>
      <c r="M215" s="245"/>
      <c r="N215" s="245"/>
      <c r="O215" s="245"/>
      <c r="P215" s="245"/>
      <c r="Q215" s="245"/>
      <c r="R215" s="245"/>
      <c r="S215" s="245"/>
      <c r="T215" s="245"/>
      <c r="U215" s="245"/>
      <c r="V215" s="245"/>
      <c r="W215" s="245"/>
      <c r="X215" s="245"/>
      <c r="Y215" s="245"/>
      <c r="Z215" s="245"/>
      <c r="AA215" s="245"/>
      <c r="AB215" s="245"/>
    </row>
    <row r="216" spans="1:30" ht="15" customHeight="1">
      <c r="A216" s="11"/>
      <c r="B216" s="243" t="s">
        <v>273</v>
      </c>
      <c r="C216" s="243"/>
      <c r="D216" s="243"/>
      <c r="E216" s="243"/>
      <c r="F216" s="243"/>
      <c r="G216" s="243"/>
      <c r="H216" s="243"/>
      <c r="I216" s="243"/>
      <c r="J216" s="243"/>
      <c r="K216" s="243"/>
      <c r="L216" s="243"/>
      <c r="M216" s="243"/>
      <c r="N216" s="243"/>
      <c r="O216" s="243"/>
      <c r="P216" s="243"/>
      <c r="Q216" s="243"/>
      <c r="R216" s="243"/>
      <c r="S216" s="243"/>
      <c r="T216" s="243"/>
      <c r="U216" s="243"/>
      <c r="V216" s="243"/>
      <c r="W216" s="243"/>
      <c r="X216" s="243"/>
      <c r="Y216" s="243"/>
      <c r="Z216" s="243"/>
      <c r="AA216" s="243"/>
      <c r="AB216" s="243"/>
    </row>
    <row r="217" spans="1:30">
      <c r="A217" s="70"/>
      <c r="B217" s="246" t="s">
        <v>274</v>
      </c>
      <c r="C217" s="246"/>
      <c r="D217" s="246"/>
      <c r="E217" s="246"/>
      <c r="F217" s="246"/>
      <c r="G217" s="246"/>
      <c r="H217" s="246"/>
      <c r="I217" s="246"/>
      <c r="J217" s="246"/>
      <c r="K217" s="246"/>
      <c r="L217" s="246"/>
      <c r="M217" s="246"/>
      <c r="N217" s="246"/>
      <c r="O217" s="246"/>
      <c r="P217" s="246"/>
      <c r="Q217" s="246"/>
      <c r="R217" s="246"/>
      <c r="S217" s="246"/>
      <c r="T217" s="246"/>
      <c r="U217" s="246"/>
      <c r="V217" s="246"/>
      <c r="W217" s="246"/>
      <c r="X217" s="246"/>
      <c r="Y217" s="246"/>
      <c r="Z217" s="246"/>
      <c r="AA217" s="246"/>
      <c r="AB217" s="246"/>
    </row>
    <row r="218" spans="1:30">
      <c r="A218" s="237">
        <v>188</v>
      </c>
      <c r="B218" s="238" t="s">
        <v>275</v>
      </c>
      <c r="C218" s="12" t="s">
        <v>276</v>
      </c>
      <c r="D218" s="13" t="s">
        <v>23</v>
      </c>
      <c r="E218" s="56">
        <v>16596670503.609999</v>
      </c>
      <c r="F218" s="24">
        <f>(E218/$E$243)</f>
        <v>0.11180552984222246</v>
      </c>
      <c r="G218" s="13" t="s">
        <v>23</v>
      </c>
      <c r="H218" s="99">
        <v>3.783296634967416</v>
      </c>
      <c r="I218" s="13" t="s">
        <v>23</v>
      </c>
      <c r="J218" s="99">
        <v>3.8512440470194158</v>
      </c>
      <c r="K218" s="57">
        <v>17481</v>
      </c>
      <c r="L218" s="58">
        <v>-1.1649589071475525E-2</v>
      </c>
      <c r="M218" s="58">
        <v>0.36669030241935496</v>
      </c>
      <c r="N218" s="13" t="s">
        <v>23</v>
      </c>
      <c r="O218" s="56">
        <v>17058903039.110003</v>
      </c>
      <c r="P218" s="24">
        <f>(O218/$O$243)</f>
        <v>0.11327674485160186</v>
      </c>
      <c r="Q218" s="13" t="s">
        <v>23</v>
      </c>
      <c r="R218" s="99">
        <v>3.9045049875112388</v>
      </c>
      <c r="S218" s="13" t="s">
        <v>23</v>
      </c>
      <c r="T218" s="99">
        <v>3.9746292826032383</v>
      </c>
      <c r="U218" s="57">
        <v>17481</v>
      </c>
      <c r="V218" s="58">
        <v>3.2037762355599887E-2</v>
      </c>
      <c r="W218" s="58">
        <v>0.40778465725806434</v>
      </c>
      <c r="X218" s="27">
        <f>((O218-E218)/E218)</f>
        <v>2.7850919580494293E-2</v>
      </c>
      <c r="Y218" s="27">
        <f>((T218-J218)/J218)</f>
        <v>3.2037760805969637E-2</v>
      </c>
      <c r="Z218" s="27">
        <f>((U218-K218)/K218)</f>
        <v>0</v>
      </c>
      <c r="AA218" s="27">
        <f>V218-L218</f>
        <v>4.3687351427075416E-2</v>
      </c>
      <c r="AB218" s="53">
        <f>W218-M218</f>
        <v>4.1094354838709379E-2</v>
      </c>
    </row>
    <row r="219" spans="1:30" ht="16.95" customHeight="1">
      <c r="A219" s="230">
        <v>189</v>
      </c>
      <c r="B219" s="238" t="s">
        <v>277</v>
      </c>
      <c r="C219" s="12" t="s">
        <v>55</v>
      </c>
      <c r="D219" s="13" t="s">
        <v>23</v>
      </c>
      <c r="E219" s="231">
        <v>33065463622.290001</v>
      </c>
      <c r="F219" s="24">
        <f>(E219/$E$243)</f>
        <v>0.22274959781630541</v>
      </c>
      <c r="G219" s="13" t="s">
        <v>23</v>
      </c>
      <c r="H219" s="99">
        <v>1431.28</v>
      </c>
      <c r="I219" s="13" t="s">
        <v>23</v>
      </c>
      <c r="J219" s="99">
        <v>1450.8</v>
      </c>
      <c r="K219" s="57">
        <v>12014</v>
      </c>
      <c r="L219" s="58">
        <v>-1.3299999999999999E-2</v>
      </c>
      <c r="M219" s="58">
        <v>0.52590000000000003</v>
      </c>
      <c r="N219" s="13" t="s">
        <v>23</v>
      </c>
      <c r="O219" s="231">
        <v>33700427337.98</v>
      </c>
      <c r="P219" s="24">
        <f>(O219/$O$243)</f>
        <v>0.22378195715176971</v>
      </c>
      <c r="Q219" s="13" t="s">
        <v>23</v>
      </c>
      <c r="R219" s="99">
        <v>1473.65</v>
      </c>
      <c r="S219" s="13" t="s">
        <v>23</v>
      </c>
      <c r="T219" s="99">
        <v>1494.15</v>
      </c>
      <c r="U219" s="57">
        <v>12131</v>
      </c>
      <c r="V219" s="58">
        <v>2.9899999999999999E-2</v>
      </c>
      <c r="W219" s="58">
        <v>0.57150000000000001</v>
      </c>
      <c r="X219" s="27">
        <f>((O219-E219)/E219)</f>
        <v>1.9203230383921143E-2</v>
      </c>
      <c r="Y219" s="27">
        <f>((T219-J219)/J219)</f>
        <v>2.9880066170388846E-2</v>
      </c>
      <c r="Z219" s="27">
        <f>((U219-K219)/K219)</f>
        <v>9.7386382553687357E-3</v>
      </c>
      <c r="AA219" s="27">
        <f>V219-L219</f>
        <v>4.3200000000000002E-2</v>
      </c>
      <c r="AB219" s="53">
        <f>W219-M219</f>
        <v>4.5599999999999974E-2</v>
      </c>
    </row>
    <row r="220" spans="1:30" ht="6" customHeight="1">
      <c r="B220" s="245"/>
      <c r="C220" s="245"/>
      <c r="D220" s="245"/>
      <c r="E220" s="245"/>
      <c r="F220" s="245"/>
      <c r="G220" s="245"/>
      <c r="H220" s="245"/>
      <c r="I220" s="245"/>
      <c r="J220" s="245"/>
      <c r="K220" s="245"/>
      <c r="L220" s="245"/>
      <c r="M220" s="245"/>
      <c r="N220" s="245"/>
      <c r="O220" s="245"/>
      <c r="P220" s="245"/>
      <c r="Q220" s="245"/>
      <c r="R220" s="245"/>
      <c r="S220" s="245"/>
      <c r="T220" s="245"/>
      <c r="U220" s="245"/>
      <c r="V220" s="245"/>
      <c r="W220" s="245"/>
      <c r="X220" s="245"/>
      <c r="Y220" s="245"/>
      <c r="Z220" s="245"/>
      <c r="AA220" s="245"/>
      <c r="AB220" s="245"/>
    </row>
    <row r="221" spans="1:30" ht="15" customHeight="1">
      <c r="A221" s="70"/>
      <c r="B221" s="246" t="s">
        <v>205</v>
      </c>
      <c r="C221" s="246"/>
      <c r="D221" s="246"/>
      <c r="E221" s="246"/>
      <c r="F221" s="246"/>
      <c r="G221" s="246"/>
      <c r="H221" s="246"/>
      <c r="I221" s="246"/>
      <c r="J221" s="246"/>
      <c r="K221" s="246"/>
      <c r="L221" s="246"/>
      <c r="M221" s="246"/>
      <c r="N221" s="246"/>
      <c r="O221" s="246"/>
      <c r="P221" s="246"/>
      <c r="Q221" s="246"/>
      <c r="R221" s="246"/>
      <c r="S221" s="246"/>
      <c r="T221" s="246"/>
      <c r="U221" s="246"/>
      <c r="V221" s="246"/>
      <c r="W221" s="246"/>
      <c r="X221" s="246"/>
      <c r="Y221" s="246"/>
      <c r="Z221" s="246"/>
      <c r="AA221" s="246"/>
      <c r="AB221" s="246"/>
    </row>
    <row r="222" spans="1:30">
      <c r="A222" s="230">
        <v>190</v>
      </c>
      <c r="B222" s="238" t="s">
        <v>342</v>
      </c>
      <c r="C222" s="184" t="s">
        <v>68</v>
      </c>
      <c r="D222" s="13" t="s">
        <v>23</v>
      </c>
      <c r="E222" s="189">
        <v>563924741.89999998</v>
      </c>
      <c r="F222" s="24">
        <f>(E222/$E$243)</f>
        <v>3.7989489847107495E-3</v>
      </c>
      <c r="G222" s="13" t="s">
        <v>23</v>
      </c>
      <c r="H222" s="101">
        <v>1.01</v>
      </c>
      <c r="I222" s="13" t="s">
        <v>23</v>
      </c>
      <c r="J222" s="101">
        <v>1.01</v>
      </c>
      <c r="K222" s="193">
        <v>111</v>
      </c>
      <c r="L222" s="188">
        <v>0.216</v>
      </c>
      <c r="M222" s="188">
        <v>0.20760000000000001</v>
      </c>
      <c r="N222" s="13" t="s">
        <v>23</v>
      </c>
      <c r="O222" s="189">
        <v>736842289.13999999</v>
      </c>
      <c r="P222" s="24">
        <f t="shared" ref="P222:P236" si="182">(O222/$O$243)</f>
        <v>4.8928759247544602E-3</v>
      </c>
      <c r="Q222" s="13" t="s">
        <v>23</v>
      </c>
      <c r="R222" s="101">
        <v>1.01</v>
      </c>
      <c r="S222" s="13" t="s">
        <v>23</v>
      </c>
      <c r="T222" s="101">
        <v>1.01</v>
      </c>
      <c r="U222" s="193">
        <v>121</v>
      </c>
      <c r="V222" s="188">
        <v>0.2019</v>
      </c>
      <c r="W222" s="188">
        <v>0.2054</v>
      </c>
      <c r="X222" s="20">
        <f>((O222-E222)/E222)</f>
        <v>0.30663231171130856</v>
      </c>
      <c r="Y222" s="20">
        <f t="shared" ref="Y222:Z224" si="183">((T222-J222)/J222)</f>
        <v>0</v>
      </c>
      <c r="Z222" s="20">
        <f t="shared" si="183"/>
        <v>9.0090090090090086E-2</v>
      </c>
      <c r="AA222" s="20">
        <f t="shared" ref="AA222:AB224" si="184">V222-L222</f>
        <v>-1.4100000000000001E-2</v>
      </c>
      <c r="AB222" s="21">
        <f t="shared" si="184"/>
        <v>-2.2000000000000075E-3</v>
      </c>
      <c r="AD222" s="100"/>
    </row>
    <row r="223" spans="1:30">
      <c r="A223" s="230">
        <v>191</v>
      </c>
      <c r="B223" s="238" t="s">
        <v>278</v>
      </c>
      <c r="C223" s="12" t="s">
        <v>27</v>
      </c>
      <c r="D223" s="13" t="s">
        <v>23</v>
      </c>
      <c r="E223" s="77">
        <v>1854396603.1099999</v>
      </c>
      <c r="F223" s="24">
        <f>(E223/$E$243)</f>
        <v>1.2492372774601605E-2</v>
      </c>
      <c r="G223" s="13" t="s">
        <v>23</v>
      </c>
      <c r="H223" s="101">
        <v>1.237748179</v>
      </c>
      <c r="I223" s="13" t="s">
        <v>23</v>
      </c>
      <c r="J223" s="101">
        <v>1.237748179</v>
      </c>
      <c r="K223" s="25">
        <v>972</v>
      </c>
      <c r="L223" s="52">
        <v>0.1517</v>
      </c>
      <c r="M223" s="52">
        <v>0.1351</v>
      </c>
      <c r="N223" s="13" t="s">
        <v>23</v>
      </c>
      <c r="O223" s="77">
        <v>1901445535.96</v>
      </c>
      <c r="P223" s="24">
        <f t="shared" ref="P223" si="185">(O223/$O$243)</f>
        <v>1.262622575041001E-2</v>
      </c>
      <c r="Q223" s="13" t="s">
        <v>23</v>
      </c>
      <c r="R223" s="101">
        <v>1.2446481789999999</v>
      </c>
      <c r="S223" s="13" t="s">
        <v>23</v>
      </c>
      <c r="T223" s="101">
        <v>1.2446481789999999</v>
      </c>
      <c r="U223" s="25">
        <v>981</v>
      </c>
      <c r="V223" s="52">
        <v>0.1386</v>
      </c>
      <c r="W223" s="52">
        <v>0.13550000000000001</v>
      </c>
      <c r="X223" s="20">
        <f>((O223-E223)/E223)</f>
        <v>2.5371559013371032E-2</v>
      </c>
      <c r="Y223" s="20">
        <f t="shared" si="183"/>
        <v>5.5746395891081383E-3</v>
      </c>
      <c r="Z223" s="20">
        <f t="shared" si="183"/>
        <v>9.2592592592592587E-3</v>
      </c>
      <c r="AA223" s="20">
        <f t="shared" si="184"/>
        <v>-1.3100000000000001E-2</v>
      </c>
      <c r="AB223" s="21">
        <f t="shared" si="184"/>
        <v>4.0000000000001146E-4</v>
      </c>
      <c r="AD223" s="100"/>
    </row>
    <row r="224" spans="1:30" ht="15" customHeight="1">
      <c r="A224" s="230">
        <v>192</v>
      </c>
      <c r="B224" s="238" t="s">
        <v>279</v>
      </c>
      <c r="C224" s="12" t="s">
        <v>280</v>
      </c>
      <c r="D224" s="13" t="s">
        <v>23</v>
      </c>
      <c r="E224" s="77">
        <v>259908398.50999999</v>
      </c>
      <c r="F224" s="24">
        <f>(E224/$E$243)</f>
        <v>1.750905170981932E-3</v>
      </c>
      <c r="G224" s="13" t="s">
        <v>23</v>
      </c>
      <c r="H224" s="101">
        <v>1056.8</v>
      </c>
      <c r="I224" s="232" t="s">
        <v>23</v>
      </c>
      <c r="J224" s="101">
        <v>1056.8</v>
      </c>
      <c r="K224" s="25">
        <v>15</v>
      </c>
      <c r="L224" s="52">
        <v>2.3999999999999998E-3</v>
      </c>
      <c r="M224" s="52">
        <v>0.10639999999999999</v>
      </c>
      <c r="N224" s="13" t="s">
        <v>23</v>
      </c>
      <c r="O224" s="34">
        <v>260387553.91999999</v>
      </c>
      <c r="P224" s="24">
        <f t="shared" si="182"/>
        <v>1.7290592742279529E-3</v>
      </c>
      <c r="Q224" s="13" t="s">
        <v>23</v>
      </c>
      <c r="R224" s="98">
        <v>1058.75</v>
      </c>
      <c r="S224" s="232" t="s">
        <v>23</v>
      </c>
      <c r="T224" s="98">
        <v>1058.75</v>
      </c>
      <c r="U224" s="25">
        <v>15</v>
      </c>
      <c r="V224" s="26">
        <v>2.5000000000000001E-3</v>
      </c>
      <c r="W224" s="26">
        <v>0.10879999999999999</v>
      </c>
      <c r="X224" s="20">
        <f>((O224-E224)/E224)</f>
        <v>1.8435549322257123E-3</v>
      </c>
      <c r="Y224" s="20">
        <f t="shared" si="183"/>
        <v>1.8451930355791498E-3</v>
      </c>
      <c r="Z224" s="20">
        <f t="shared" si="183"/>
        <v>0</v>
      </c>
      <c r="AA224" s="20">
        <f t="shared" si="184"/>
        <v>1.0000000000000026E-4</v>
      </c>
      <c r="AB224" s="21">
        <f t="shared" si="184"/>
        <v>2.3999999999999994E-3</v>
      </c>
      <c r="AD224" s="100"/>
    </row>
    <row r="225" spans="1:32">
      <c r="A225" s="230">
        <v>193</v>
      </c>
      <c r="B225" s="238" t="s">
        <v>281</v>
      </c>
      <c r="C225" s="12" t="s">
        <v>83</v>
      </c>
      <c r="D225" s="13" t="s">
        <v>23</v>
      </c>
      <c r="E225" s="77">
        <v>393543498.49000001</v>
      </c>
      <c r="F225" s="24">
        <f>(E225/$E$243)</f>
        <v>2.6511546008620018E-3</v>
      </c>
      <c r="G225" s="13" t="s">
        <v>23</v>
      </c>
      <c r="H225" s="101">
        <v>130.05000000000001</v>
      </c>
      <c r="I225" s="13" t="s">
        <v>23</v>
      </c>
      <c r="J225" s="101">
        <v>130.05000000000001</v>
      </c>
      <c r="K225" s="25">
        <v>92</v>
      </c>
      <c r="L225" s="52">
        <v>2.8999999999999998E-3</v>
      </c>
      <c r="M225" s="52">
        <v>0.161</v>
      </c>
      <c r="N225" s="13" t="s">
        <v>23</v>
      </c>
      <c r="O225" s="77">
        <v>389156338.92000002</v>
      </c>
      <c r="P225" s="24">
        <f t="shared" si="182"/>
        <v>2.5841264945441773E-3</v>
      </c>
      <c r="Q225" s="13" t="s">
        <v>23</v>
      </c>
      <c r="R225" s="101">
        <v>130.32</v>
      </c>
      <c r="S225" s="13" t="s">
        <v>23</v>
      </c>
      <c r="T225" s="101">
        <v>130.32</v>
      </c>
      <c r="U225" s="25">
        <v>93</v>
      </c>
      <c r="V225" s="52">
        <v>2.0999999999999999E-3</v>
      </c>
      <c r="W225" s="52">
        <v>0.161</v>
      </c>
      <c r="X225" s="20">
        <f t="shared" ref="X225:X244" si="186">((O225-E225)/E225)</f>
        <v>-1.1147839023724772E-2</v>
      </c>
      <c r="Y225" s="20">
        <f t="shared" ref="Y225:Y243" si="187">((T225-J225)/J225)</f>
        <v>2.0761245674739085E-3</v>
      </c>
      <c r="Z225" s="20">
        <f t="shared" ref="Z225:Z243" si="188">((U225-K225)/K225)</f>
        <v>1.0869565217391304E-2</v>
      </c>
      <c r="AA225" s="20">
        <f t="shared" ref="AA225:AA243" si="189">V225-L225</f>
        <v>-7.9999999999999993E-4</v>
      </c>
      <c r="AB225" s="21">
        <f t="shared" ref="AB225:AB243" si="190">W225-M225</f>
        <v>0</v>
      </c>
    </row>
    <row r="226" spans="1:32">
      <c r="A226" s="230">
        <v>194</v>
      </c>
      <c r="B226" s="238" t="s">
        <v>282</v>
      </c>
      <c r="C226" s="12" t="s">
        <v>283</v>
      </c>
      <c r="D226" s="13" t="s">
        <v>23</v>
      </c>
      <c r="E226" s="77">
        <v>53698699.327500865</v>
      </c>
      <c r="F226" s="24">
        <v>0</v>
      </c>
      <c r="G226" s="13" t="s">
        <v>23</v>
      </c>
      <c r="H226" s="101">
        <v>105.37524765254931</v>
      </c>
      <c r="I226" s="13" t="s">
        <v>23</v>
      </c>
      <c r="J226" s="101">
        <v>105.37524765254931</v>
      </c>
      <c r="K226" s="25">
        <v>12</v>
      </c>
      <c r="L226" s="52">
        <v>3.0999999999999999E-3</v>
      </c>
      <c r="M226" s="52">
        <v>0.1105</v>
      </c>
      <c r="N226" s="13" t="s">
        <v>23</v>
      </c>
      <c r="O226" s="34">
        <v>53852606.119135775</v>
      </c>
      <c r="P226" s="24">
        <f t="shared" si="182"/>
        <v>3.5759907357263567E-4</v>
      </c>
      <c r="Q226" s="13" t="s">
        <v>23</v>
      </c>
      <c r="R226" s="101">
        <v>105.67519180372204</v>
      </c>
      <c r="S226" s="13" t="s">
        <v>23</v>
      </c>
      <c r="T226" s="101">
        <v>105.67519180372204</v>
      </c>
      <c r="U226" s="25">
        <v>12</v>
      </c>
      <c r="V226" s="26">
        <v>3.0000000000000001E-3</v>
      </c>
      <c r="W226" s="26">
        <v>0.1135</v>
      </c>
      <c r="X226" s="20">
        <f t="shared" si="186"/>
        <v>2.86611768185024E-3</v>
      </c>
      <c r="Y226" s="20">
        <f t="shared" si="187"/>
        <v>2.8464383985291812E-3</v>
      </c>
      <c r="Z226" s="20">
        <f t="shared" si="188"/>
        <v>0</v>
      </c>
      <c r="AA226" s="20">
        <f t="shared" si="189"/>
        <v>-9.9999999999999829E-5</v>
      </c>
      <c r="AB226" s="21">
        <f t="shared" si="190"/>
        <v>3.0000000000000027E-3</v>
      </c>
    </row>
    <row r="227" spans="1:32">
      <c r="A227" s="230">
        <v>195</v>
      </c>
      <c r="B227" s="238" t="s">
        <v>284</v>
      </c>
      <c r="C227" s="12" t="s">
        <v>88</v>
      </c>
      <c r="D227" s="13" t="s">
        <v>23</v>
      </c>
      <c r="E227" s="51">
        <v>587600907.26999998</v>
      </c>
      <c r="F227" s="24">
        <f>(E227/$E$243)</f>
        <v>3.9584464100075366E-3</v>
      </c>
      <c r="G227" s="13" t="s">
        <v>23</v>
      </c>
      <c r="H227" s="101">
        <v>105.38</v>
      </c>
      <c r="I227" s="13" t="s">
        <v>23</v>
      </c>
      <c r="J227" s="101">
        <v>105.38</v>
      </c>
      <c r="K227" s="25">
        <v>26</v>
      </c>
      <c r="L227" s="52">
        <v>-4.4999999999999997E-3</v>
      </c>
      <c r="M227" s="52">
        <v>8.48E-2</v>
      </c>
      <c r="N227" s="13" t="s">
        <v>23</v>
      </c>
      <c r="O227" s="51">
        <v>585895322.41999996</v>
      </c>
      <c r="P227" s="24">
        <f t="shared" si="182"/>
        <v>3.8905382600134594E-3</v>
      </c>
      <c r="Q227" s="13" t="s">
        <v>23</v>
      </c>
      <c r="R227" s="101">
        <v>106.02</v>
      </c>
      <c r="S227" s="13" t="s">
        <v>23</v>
      </c>
      <c r="T227" s="101">
        <v>106.02</v>
      </c>
      <c r="U227" s="25">
        <v>26</v>
      </c>
      <c r="V227" s="52">
        <v>2E-3</v>
      </c>
      <c r="W227" s="52">
        <v>9.1300000000000006E-2</v>
      </c>
      <c r="X227" s="20">
        <f t="shared" si="186"/>
        <v>-2.9026246026817573E-3</v>
      </c>
      <c r="Y227" s="20">
        <f t="shared" si="187"/>
        <v>6.0732586828620289E-3</v>
      </c>
      <c r="Z227" s="20">
        <f t="shared" si="188"/>
        <v>0</v>
      </c>
      <c r="AA227" s="20">
        <f t="shared" si="189"/>
        <v>6.4999999999999997E-3</v>
      </c>
      <c r="AB227" s="21">
        <f t="shared" si="190"/>
        <v>6.5000000000000058E-3</v>
      </c>
    </row>
    <row r="228" spans="1:32">
      <c r="A228" s="230">
        <v>196</v>
      </c>
      <c r="B228" s="238" t="s">
        <v>285</v>
      </c>
      <c r="C228" s="12" t="s">
        <v>91</v>
      </c>
      <c r="D228" s="13" t="s">
        <v>23</v>
      </c>
      <c r="E228" s="51">
        <v>394590033.73000002</v>
      </c>
      <c r="F228" s="24">
        <v>0</v>
      </c>
      <c r="G228" s="13" t="s">
        <v>23</v>
      </c>
      <c r="H228" s="101">
        <v>1.2618</v>
      </c>
      <c r="I228" s="13" t="s">
        <v>23</v>
      </c>
      <c r="J228" s="101">
        <v>1.2618</v>
      </c>
      <c r="K228" s="25">
        <v>64</v>
      </c>
      <c r="L228" s="52">
        <v>1.7420000000000001E-3</v>
      </c>
      <c r="M228" s="52">
        <v>0.13830000000000001</v>
      </c>
      <c r="N228" s="13" t="s">
        <v>23</v>
      </c>
      <c r="O228" s="50">
        <v>397276752.41000003</v>
      </c>
      <c r="P228" s="24">
        <f t="shared" si="182"/>
        <v>2.6380487194895526E-3</v>
      </c>
      <c r="Q228" s="13" t="s">
        <v>23</v>
      </c>
      <c r="R228" s="98">
        <v>1.2685200000000001</v>
      </c>
      <c r="S228" s="13" t="s">
        <v>23</v>
      </c>
      <c r="T228" s="101">
        <v>1.2685200000000001</v>
      </c>
      <c r="U228" s="25">
        <v>60</v>
      </c>
      <c r="V228" s="26">
        <v>1.58E-3</v>
      </c>
      <c r="W228" s="26">
        <v>0.13850000000000001</v>
      </c>
      <c r="X228" s="20">
        <f t="shared" ref="X228:X229" si="191">((O228-E228)/E228)</f>
        <v>6.8088863132270755E-3</v>
      </c>
      <c r="Y228" s="20">
        <f t="shared" ref="Y228:Y229" si="192">((T228-J228)/J228)</f>
        <v>5.3257251545411784E-3</v>
      </c>
      <c r="Z228" s="20">
        <f t="shared" ref="Z228" si="193">((U228-K228)/K228)</f>
        <v>-6.25E-2</v>
      </c>
      <c r="AA228" s="20">
        <f t="shared" ref="AA228" si="194">V228-L228</f>
        <v>-1.6200000000000003E-4</v>
      </c>
      <c r="AB228" s="21">
        <f t="shared" ref="AB228" si="195">W228-M228</f>
        <v>2.0000000000000573E-4</v>
      </c>
    </row>
    <row r="229" spans="1:32">
      <c r="A229" s="230">
        <v>197</v>
      </c>
      <c r="B229" s="238" t="s">
        <v>286</v>
      </c>
      <c r="C229" s="12" t="s">
        <v>39</v>
      </c>
      <c r="D229" s="13" t="s">
        <v>23</v>
      </c>
      <c r="E229" s="77">
        <v>6001863333.3699999</v>
      </c>
      <c r="F229" s="24">
        <f t="shared" ref="F229:F236" si="196">(E229/$E$243)</f>
        <v>4.0432296940647205E-2</v>
      </c>
      <c r="G229" s="13" t="s">
        <v>23</v>
      </c>
      <c r="H229" s="101">
        <v>156.1</v>
      </c>
      <c r="I229" s="13" t="s">
        <v>23</v>
      </c>
      <c r="J229" s="101">
        <v>156.1</v>
      </c>
      <c r="K229" s="25">
        <v>1093</v>
      </c>
      <c r="L229" s="52">
        <v>2.3999999999999998E-3</v>
      </c>
      <c r="M229" s="52">
        <v>9.7100000000000006E-2</v>
      </c>
      <c r="N229" s="13" t="s">
        <v>23</v>
      </c>
      <c r="O229" s="77">
        <v>5734872393.3500004</v>
      </c>
      <c r="P229" s="24">
        <f t="shared" si="182"/>
        <v>3.8081444942188715E-2</v>
      </c>
      <c r="Q229" s="13" t="s">
        <v>23</v>
      </c>
      <c r="R229" s="101">
        <v>156.47999999999999</v>
      </c>
      <c r="S229" s="13" t="s">
        <v>23</v>
      </c>
      <c r="T229" s="101">
        <v>156.47999999999999</v>
      </c>
      <c r="U229" s="25">
        <v>1124</v>
      </c>
      <c r="V229" s="52">
        <v>2.3999999999999998E-3</v>
      </c>
      <c r="W229" s="52">
        <v>9.9699999999999997E-2</v>
      </c>
      <c r="X229" s="20">
        <f t="shared" si="191"/>
        <v>-4.448467504009062E-2</v>
      </c>
      <c r="Y229" s="20">
        <f t="shared" si="192"/>
        <v>2.4343369634849165E-3</v>
      </c>
      <c r="Z229" s="20">
        <f t="shared" si="188"/>
        <v>2.8362305580969808E-2</v>
      </c>
      <c r="AA229" s="20">
        <f t="shared" si="189"/>
        <v>0</v>
      </c>
      <c r="AB229" s="21">
        <f t="shared" si="190"/>
        <v>2.5999999999999912E-3</v>
      </c>
    </row>
    <row r="230" spans="1:32">
      <c r="A230" s="230">
        <v>198</v>
      </c>
      <c r="B230" s="238" t="s">
        <v>287</v>
      </c>
      <c r="C230" s="12" t="s">
        <v>81</v>
      </c>
      <c r="D230" s="13" t="s">
        <v>23</v>
      </c>
      <c r="E230" s="77">
        <v>1034521418.92344</v>
      </c>
      <c r="F230" s="24">
        <f t="shared" si="196"/>
        <v>6.969181882034969E-3</v>
      </c>
      <c r="G230" s="13" t="s">
        <v>23</v>
      </c>
      <c r="H230" s="33">
        <v>1443.61973817886</v>
      </c>
      <c r="I230" s="13" t="s">
        <v>23</v>
      </c>
      <c r="J230" s="33">
        <v>1443.61973817886</v>
      </c>
      <c r="K230" s="25">
        <v>338</v>
      </c>
      <c r="L230" s="52">
        <v>0.14721244075490242</v>
      </c>
      <c r="M230" s="52">
        <v>0.12881516225315282</v>
      </c>
      <c r="N230" s="13" t="s">
        <v>23</v>
      </c>
      <c r="O230" s="34">
        <v>1037527879.02465</v>
      </c>
      <c r="P230" s="24">
        <f t="shared" si="182"/>
        <v>6.8895274543298293E-3</v>
      </c>
      <c r="Q230" s="13" t="s">
        <v>23</v>
      </c>
      <c r="R230" s="33">
        <v>1447.7243378288699</v>
      </c>
      <c r="S230" s="13" t="s">
        <v>23</v>
      </c>
      <c r="T230" s="33">
        <v>1447.7243378288699</v>
      </c>
      <c r="U230" s="25">
        <v>339</v>
      </c>
      <c r="V230" s="26">
        <v>0.14825618375728641</v>
      </c>
      <c r="W230" s="26">
        <v>0.12969300219043645</v>
      </c>
      <c r="X230" s="20">
        <f t="shared" si="186"/>
        <v>2.9061361574694395E-3</v>
      </c>
      <c r="Y230" s="20">
        <f t="shared" si="187"/>
        <v>2.8432692775369993E-3</v>
      </c>
      <c r="Z230" s="20">
        <f t="shared" si="188"/>
        <v>2.9585798816568047E-3</v>
      </c>
      <c r="AA230" s="20">
        <f t="shared" si="189"/>
        <v>1.0437430023839955E-3</v>
      </c>
      <c r="AB230" s="21">
        <f t="shared" si="190"/>
        <v>8.7783993728363097E-4</v>
      </c>
    </row>
    <row r="231" spans="1:32">
      <c r="A231" s="230">
        <v>199</v>
      </c>
      <c r="B231" s="238" t="s">
        <v>346</v>
      </c>
      <c r="C231" s="12" t="s">
        <v>276</v>
      </c>
      <c r="D231" s="13" t="s">
        <v>23</v>
      </c>
      <c r="E231" s="77">
        <v>54171558280.110001</v>
      </c>
      <c r="F231" s="24">
        <f t="shared" si="196"/>
        <v>0.36493342291570607</v>
      </c>
      <c r="G231" s="13" t="s">
        <v>23</v>
      </c>
      <c r="H231" s="33">
        <v>1325.0552</v>
      </c>
      <c r="I231" s="13" t="s">
        <v>23</v>
      </c>
      <c r="J231" s="191">
        <v>1325.0552</v>
      </c>
      <c r="K231" s="25">
        <v>14632</v>
      </c>
      <c r="L231" s="52">
        <v>3.5200502148086698E-3</v>
      </c>
      <c r="M231" s="52">
        <v>0.11119108720706866</v>
      </c>
      <c r="N231" s="13" t="s">
        <v>23</v>
      </c>
      <c r="O231" s="77">
        <v>54478561512.659996</v>
      </c>
      <c r="P231" s="24">
        <f t="shared" si="182"/>
        <v>0.36175562392280558</v>
      </c>
      <c r="Q231" s="13" t="s">
        <v>23</v>
      </c>
      <c r="R231" s="33">
        <v>1329.4258</v>
      </c>
      <c r="S231" s="13" t="s">
        <v>23</v>
      </c>
      <c r="T231" s="191">
        <v>1329.4258</v>
      </c>
      <c r="U231" s="25">
        <v>14632</v>
      </c>
      <c r="V231" s="52">
        <v>3.2984286239546605E-3</v>
      </c>
      <c r="W231" s="52">
        <v>0.11454921244717621</v>
      </c>
      <c r="X231" s="20">
        <f t="shared" si="186"/>
        <v>5.667240195723091E-3</v>
      </c>
      <c r="Y231" s="20">
        <f t="shared" si="187"/>
        <v>3.2984286239546605E-3</v>
      </c>
      <c r="Z231" s="20">
        <f t="shared" si="188"/>
        <v>0</v>
      </c>
      <c r="AA231" s="20">
        <f t="shared" si="189"/>
        <v>-2.2162159085400935E-4</v>
      </c>
      <c r="AB231" s="21">
        <f t="shared" si="190"/>
        <v>3.3581252401075484E-3</v>
      </c>
    </row>
    <row r="232" spans="1:32">
      <c r="A232" s="230">
        <v>200</v>
      </c>
      <c r="B232" s="238" t="s">
        <v>288</v>
      </c>
      <c r="C232" s="12" t="s">
        <v>289</v>
      </c>
      <c r="D232" s="13" t="s">
        <v>23</v>
      </c>
      <c r="E232" s="185">
        <v>552513953.63797379</v>
      </c>
      <c r="F232" s="24">
        <f t="shared" si="196"/>
        <v>3.7220787939531664E-3</v>
      </c>
      <c r="G232" s="13" t="s">
        <v>23</v>
      </c>
      <c r="H232" s="99">
        <v>142.13</v>
      </c>
      <c r="I232" s="13" t="s">
        <v>23</v>
      </c>
      <c r="J232" s="99">
        <v>142.63</v>
      </c>
      <c r="K232" s="57">
        <v>147</v>
      </c>
      <c r="L232" s="52">
        <v>-1.2999999999999999E-3</v>
      </c>
      <c r="M232" s="52">
        <v>0.16919999999999999</v>
      </c>
      <c r="N232" s="13" t="s">
        <v>23</v>
      </c>
      <c r="O232" s="185">
        <v>556101575.00035512</v>
      </c>
      <c r="P232" s="24">
        <f t="shared" si="182"/>
        <v>3.6926979465483649E-3</v>
      </c>
      <c r="Q232" s="13" t="s">
        <v>23</v>
      </c>
      <c r="R232" s="99">
        <v>142.47923537199983</v>
      </c>
      <c r="S232" s="13" t="s">
        <v>23</v>
      </c>
      <c r="T232" s="99">
        <v>142.98286192025992</v>
      </c>
      <c r="U232" s="57">
        <v>145</v>
      </c>
      <c r="V232" s="52">
        <v>2.4742340321110938E-3</v>
      </c>
      <c r="W232" s="52">
        <v>0.1721</v>
      </c>
      <c r="X232" s="20">
        <f>((O232-E232)/E232)</f>
        <v>6.493268339666354E-3</v>
      </c>
      <c r="Y232" s="20">
        <f t="shared" si="187"/>
        <v>2.473967049428072E-3</v>
      </c>
      <c r="Z232" s="20">
        <f t="shared" si="188"/>
        <v>-1.3605442176870748E-2</v>
      </c>
      <c r="AA232" s="20">
        <f t="shared" si="189"/>
        <v>3.7742340321110937E-3</v>
      </c>
      <c r="AB232" s="21">
        <f t="shared" si="190"/>
        <v>2.9000000000000137E-3</v>
      </c>
    </row>
    <row r="233" spans="1:32">
      <c r="A233" s="230">
        <v>201</v>
      </c>
      <c r="B233" s="238" t="s">
        <v>290</v>
      </c>
      <c r="C233" s="12" t="s">
        <v>289</v>
      </c>
      <c r="D233" s="13" t="s">
        <v>23</v>
      </c>
      <c r="E233" s="185">
        <v>1398000844.0464118</v>
      </c>
      <c r="F233" s="24">
        <f t="shared" si="196"/>
        <v>9.4178061228898293E-3</v>
      </c>
      <c r="G233" s="13" t="s">
        <v>23</v>
      </c>
      <c r="H233" s="99">
        <v>158.04</v>
      </c>
      <c r="I233" s="13" t="s">
        <v>23</v>
      </c>
      <c r="J233" s="99">
        <v>158.04</v>
      </c>
      <c r="K233" s="57">
        <v>163</v>
      </c>
      <c r="L233" s="52">
        <v>4.3E-3</v>
      </c>
      <c r="M233" s="52">
        <v>0.1653</v>
      </c>
      <c r="N233" s="13" t="s">
        <v>23</v>
      </c>
      <c r="O233" s="185">
        <v>1366222250.8793414</v>
      </c>
      <c r="P233" s="24">
        <f t="shared" si="182"/>
        <v>9.0721665378264878E-3</v>
      </c>
      <c r="Q233" s="13" t="s">
        <v>23</v>
      </c>
      <c r="R233" s="99">
        <v>158.01559825989517</v>
      </c>
      <c r="S233" s="13" t="s">
        <v>23</v>
      </c>
      <c r="T233" s="99">
        <v>158.01559825989517</v>
      </c>
      <c r="U233" s="57">
        <v>167</v>
      </c>
      <c r="V233" s="52">
        <v>-1.5439129334336729E-4</v>
      </c>
      <c r="W233" s="52">
        <v>0.1651</v>
      </c>
      <c r="X233" s="20">
        <f t="shared" si="186"/>
        <v>-2.2731454921793584E-2</v>
      </c>
      <c r="Y233" s="20">
        <f t="shared" si="187"/>
        <v>-1.544023038776329E-4</v>
      </c>
      <c r="Z233" s="20">
        <f t="shared" si="188"/>
        <v>2.4539877300613498E-2</v>
      </c>
      <c r="AA233" s="20">
        <f t="shared" si="189"/>
        <v>-4.4543912933433672E-3</v>
      </c>
      <c r="AB233" s="21">
        <f t="shared" si="190"/>
        <v>-2.0000000000000573E-4</v>
      </c>
    </row>
    <row r="234" spans="1:32" ht="13.5" customHeight="1">
      <c r="A234" s="230">
        <v>202</v>
      </c>
      <c r="B234" s="238" t="s">
        <v>291</v>
      </c>
      <c r="C234" s="12" t="s">
        <v>114</v>
      </c>
      <c r="D234" s="13" t="s">
        <v>23</v>
      </c>
      <c r="E234" s="77">
        <v>7002393590</v>
      </c>
      <c r="F234" s="24">
        <f t="shared" si="196"/>
        <v>4.7172493140924837E-2</v>
      </c>
      <c r="G234" s="13" t="s">
        <v>23</v>
      </c>
      <c r="H234" s="63">
        <v>109.02</v>
      </c>
      <c r="I234" s="13" t="s">
        <v>23</v>
      </c>
      <c r="J234" s="63">
        <v>109.02</v>
      </c>
      <c r="K234" s="25">
        <v>1159</v>
      </c>
      <c r="L234" s="52">
        <v>3.0000000000000001E-3</v>
      </c>
      <c r="M234" s="52">
        <v>0.1802</v>
      </c>
      <c r="N234" s="13" t="s">
        <v>23</v>
      </c>
      <c r="O234" s="77">
        <v>7607894142</v>
      </c>
      <c r="P234" s="24">
        <f t="shared" si="182"/>
        <v>5.0518927366286985E-2</v>
      </c>
      <c r="Q234" s="13" t="s">
        <v>23</v>
      </c>
      <c r="R234" s="63">
        <v>109.33</v>
      </c>
      <c r="S234" s="13" t="s">
        <v>23</v>
      </c>
      <c r="T234" s="63">
        <v>109.33</v>
      </c>
      <c r="U234" s="25">
        <v>1174</v>
      </c>
      <c r="V234" s="52">
        <v>2.8999999999999998E-3</v>
      </c>
      <c r="W234" s="52">
        <v>0.17960000000000001</v>
      </c>
      <c r="X234" s="20">
        <f t="shared" si="186"/>
        <v>8.6470511007079795E-2</v>
      </c>
      <c r="Y234" s="20">
        <f t="shared" si="187"/>
        <v>2.843514951385088E-3</v>
      </c>
      <c r="Z234" s="20">
        <f t="shared" si="188"/>
        <v>1.2942191544434857E-2</v>
      </c>
      <c r="AA234" s="20">
        <f t="shared" si="189"/>
        <v>-1.0000000000000026E-4</v>
      </c>
      <c r="AB234" s="21">
        <f t="shared" si="190"/>
        <v>-5.9999999999998943E-4</v>
      </c>
    </row>
    <row r="235" spans="1:32" ht="15.75" customHeight="1">
      <c r="A235" s="230">
        <v>203</v>
      </c>
      <c r="B235" s="238" t="s">
        <v>292</v>
      </c>
      <c r="C235" s="184" t="s">
        <v>55</v>
      </c>
      <c r="D235" s="13" t="s">
        <v>23</v>
      </c>
      <c r="E235" s="77">
        <v>3098578492.1300001</v>
      </c>
      <c r="F235" s="24">
        <f t="shared" si="196"/>
        <v>2.0873958424067914E-2</v>
      </c>
      <c r="G235" s="13" t="s">
        <v>23</v>
      </c>
      <c r="H235" s="63">
        <v>161.18</v>
      </c>
      <c r="I235" s="13" t="s">
        <v>23</v>
      </c>
      <c r="J235" s="63">
        <v>161.18</v>
      </c>
      <c r="K235" s="25">
        <v>4318</v>
      </c>
      <c r="L235" s="52">
        <v>3.8E-3</v>
      </c>
      <c r="M235" s="52">
        <v>0.1663</v>
      </c>
      <c r="N235" s="13" t="s">
        <v>23</v>
      </c>
      <c r="O235" s="77">
        <v>3194569136.4699998</v>
      </c>
      <c r="P235" s="24">
        <f t="shared" si="182"/>
        <v>2.1212993130512205E-2</v>
      </c>
      <c r="Q235" s="13" t="s">
        <v>23</v>
      </c>
      <c r="R235" s="63">
        <v>161.57</v>
      </c>
      <c r="S235" s="13" t="s">
        <v>23</v>
      </c>
      <c r="T235" s="63">
        <v>161.57</v>
      </c>
      <c r="U235" s="25">
        <v>4399</v>
      </c>
      <c r="V235" s="52">
        <v>2.3999999999999998E-3</v>
      </c>
      <c r="W235" s="52">
        <v>0.1661</v>
      </c>
      <c r="X235" s="20">
        <f t="shared" si="186"/>
        <v>3.0978929397400726E-2</v>
      </c>
      <c r="Y235" s="20">
        <f>((T235-J235)/J235)</f>
        <v>2.4196550440500455E-3</v>
      </c>
      <c r="Z235" s="20">
        <f t="shared" si="188"/>
        <v>1.8758684576192682E-2</v>
      </c>
      <c r="AA235" s="20">
        <f t="shared" si="189"/>
        <v>-1.4000000000000002E-3</v>
      </c>
      <c r="AB235" s="21">
        <f t="shared" si="190"/>
        <v>-2.0000000000000573E-4</v>
      </c>
    </row>
    <row r="236" spans="1:32">
      <c r="A236" s="230">
        <v>204</v>
      </c>
      <c r="B236" s="238" t="s">
        <v>293</v>
      </c>
      <c r="C236" s="12" t="s">
        <v>58</v>
      </c>
      <c r="D236" s="13" t="s">
        <v>23</v>
      </c>
      <c r="E236" s="77">
        <v>3816256012.4899998</v>
      </c>
      <c r="F236" s="24">
        <f t="shared" si="196"/>
        <v>2.5708682075552641E-2</v>
      </c>
      <c r="G236" s="13" t="s">
        <v>23</v>
      </c>
      <c r="H236" s="63">
        <v>1.1827700000000001</v>
      </c>
      <c r="I236" s="13" t="s">
        <v>23</v>
      </c>
      <c r="J236" s="63">
        <v>1.1827700000000001</v>
      </c>
      <c r="K236" s="25">
        <v>2500</v>
      </c>
      <c r="L236" s="52">
        <v>2.0999999999999999E-3</v>
      </c>
      <c r="M236" s="52">
        <v>0.124</v>
      </c>
      <c r="N236" s="13" t="s">
        <v>23</v>
      </c>
      <c r="O236" s="77">
        <v>3825405459.5100002</v>
      </c>
      <c r="P236" s="24">
        <f t="shared" si="182"/>
        <v>2.5401954463154436E-2</v>
      </c>
      <c r="Q236" s="13" t="s">
        <v>23</v>
      </c>
      <c r="R236" s="63">
        <v>1.1852499999999999</v>
      </c>
      <c r="S236" s="13" t="s">
        <v>23</v>
      </c>
      <c r="T236" s="63">
        <v>1.1852499999999999</v>
      </c>
      <c r="U236" s="25">
        <v>2517</v>
      </c>
      <c r="V236" s="52">
        <v>2.0999999999999999E-3</v>
      </c>
      <c r="W236" s="52">
        <v>0.1242</v>
      </c>
      <c r="X236" s="20">
        <f t="shared" si="186"/>
        <v>2.3974929852860422E-3</v>
      </c>
      <c r="Y236" s="20">
        <f t="shared" si="187"/>
        <v>2.0967728298822387E-3</v>
      </c>
      <c r="Z236" s="20">
        <f t="shared" si="188"/>
        <v>6.7999999999999996E-3</v>
      </c>
      <c r="AA236" s="20">
        <f t="shared" si="189"/>
        <v>0</v>
      </c>
      <c r="AB236" s="21">
        <f t="shared" si="190"/>
        <v>2.0000000000000573E-4</v>
      </c>
    </row>
    <row r="237" spans="1:32" ht="4.95" customHeight="1">
      <c r="B237" s="245"/>
      <c r="C237" s="245"/>
      <c r="D237" s="245"/>
      <c r="E237" s="245"/>
      <c r="F237" s="245"/>
      <c r="G237" s="245"/>
      <c r="H237" s="245"/>
      <c r="I237" s="245"/>
      <c r="J237" s="245"/>
      <c r="K237" s="245"/>
      <c r="L237" s="245"/>
      <c r="M237" s="245"/>
      <c r="N237" s="245"/>
      <c r="O237" s="245"/>
      <c r="P237" s="245"/>
      <c r="Q237" s="245"/>
      <c r="R237" s="245"/>
      <c r="S237" s="245"/>
      <c r="T237" s="245"/>
      <c r="U237" s="245"/>
      <c r="V237" s="245"/>
      <c r="W237" s="245"/>
      <c r="X237" s="245"/>
      <c r="Y237" s="245"/>
      <c r="Z237" s="245"/>
      <c r="AA237" s="245"/>
      <c r="AB237" s="245"/>
    </row>
    <row r="238" spans="1:32">
      <c r="A238" s="70"/>
      <c r="B238" s="246" t="s">
        <v>294</v>
      </c>
      <c r="C238" s="246"/>
      <c r="D238" s="246"/>
      <c r="E238" s="246"/>
      <c r="F238" s="246"/>
      <c r="G238" s="246"/>
      <c r="H238" s="246"/>
      <c r="I238" s="246"/>
      <c r="J238" s="246"/>
      <c r="K238" s="246"/>
      <c r="L238" s="246"/>
      <c r="M238" s="246"/>
      <c r="N238" s="246"/>
      <c r="O238" s="246"/>
      <c r="P238" s="246"/>
      <c r="Q238" s="246"/>
      <c r="R238" s="246"/>
      <c r="S238" s="246"/>
      <c r="T238" s="246"/>
      <c r="U238" s="246"/>
      <c r="V238" s="246"/>
      <c r="W238" s="246"/>
      <c r="X238" s="246"/>
      <c r="Y238" s="246"/>
      <c r="Z238" s="246"/>
      <c r="AA238" s="246"/>
      <c r="AB238" s="246"/>
    </row>
    <row r="239" spans="1:32">
      <c r="A239" s="230">
        <v>205</v>
      </c>
      <c r="B239" s="238" t="s">
        <v>295</v>
      </c>
      <c r="C239" s="12" t="s">
        <v>22</v>
      </c>
      <c r="D239" s="13" t="s">
        <v>23</v>
      </c>
      <c r="E239" s="97">
        <v>640462655.95000005</v>
      </c>
      <c r="F239" s="24">
        <f>(E239/$E$214)</f>
        <v>3.2445630416968914E-2</v>
      </c>
      <c r="G239" s="13" t="s">
        <v>23</v>
      </c>
      <c r="H239" s="101">
        <v>119.27760000000001</v>
      </c>
      <c r="I239" s="13" t="s">
        <v>23</v>
      </c>
      <c r="J239" s="101">
        <v>119.27760000000001</v>
      </c>
      <c r="K239" s="18">
        <v>103</v>
      </c>
      <c r="L239" s="19">
        <v>2.5000000000000001E-3</v>
      </c>
      <c r="M239" s="19">
        <v>0.13730000000000001</v>
      </c>
      <c r="N239" s="13" t="s">
        <v>23</v>
      </c>
      <c r="O239" s="97">
        <v>631397737.84000003</v>
      </c>
      <c r="P239" s="24">
        <f t="shared" ref="P239:P241" si="197">(O239/$O$243)</f>
        <v>4.1926893121558987E-3</v>
      </c>
      <c r="Q239" s="13" t="s">
        <v>23</v>
      </c>
      <c r="R239" s="101">
        <v>120.38209999999999</v>
      </c>
      <c r="S239" s="13" t="s">
        <v>23</v>
      </c>
      <c r="T239" s="101">
        <v>120.38209999999999</v>
      </c>
      <c r="U239" s="18">
        <v>101</v>
      </c>
      <c r="V239" s="19">
        <v>6.7000000000000002E-3</v>
      </c>
      <c r="W239" s="19">
        <v>0.14779999999999999</v>
      </c>
      <c r="X239" s="20">
        <f>((O239-E239)/E239)</f>
        <v>-1.415370283620049E-2</v>
      </c>
      <c r="Y239" s="20">
        <f t="shared" ref="Y239" si="198">((T239-J239)/J239)</f>
        <v>9.2599113328905615E-3</v>
      </c>
      <c r="Z239" s="20">
        <f t="shared" ref="Z239" si="199">((U239-K239)/K239)</f>
        <v>-1.9417475728155338E-2</v>
      </c>
      <c r="AA239" s="20">
        <f t="shared" ref="AA239" si="200">V239-L239</f>
        <v>4.2000000000000006E-3</v>
      </c>
      <c r="AB239" s="21">
        <f t="shared" ref="AB239" si="201">W239-M239</f>
        <v>1.0499999999999982E-2</v>
      </c>
      <c r="AD239" s="9"/>
      <c r="AE239" s="102"/>
    </row>
    <row r="240" spans="1:32">
      <c r="A240" s="230">
        <v>206</v>
      </c>
      <c r="B240" s="238" t="s">
        <v>296</v>
      </c>
      <c r="C240" s="12" t="s">
        <v>27</v>
      </c>
      <c r="D240" s="13" t="s">
        <v>23</v>
      </c>
      <c r="E240" s="97">
        <v>16273445572.969999</v>
      </c>
      <c r="F240" s="24">
        <f>(E240/$E$214)</f>
        <v>0.824407474449945</v>
      </c>
      <c r="G240" s="13" t="s">
        <v>23</v>
      </c>
      <c r="H240" s="101">
        <v>145.65889999999999</v>
      </c>
      <c r="I240" s="13" t="s">
        <v>23</v>
      </c>
      <c r="J240" s="101">
        <v>150.03591890000001</v>
      </c>
      <c r="K240" s="18">
        <v>8414</v>
      </c>
      <c r="L240" s="19">
        <v>-0.47899999999999998</v>
      </c>
      <c r="M240" s="19">
        <v>0.57279999999999998</v>
      </c>
      <c r="N240" s="13" t="s">
        <v>23</v>
      </c>
      <c r="O240" s="97">
        <v>16382061577.639999</v>
      </c>
      <c r="P240" s="24">
        <f t="shared" si="197"/>
        <v>0.10878229422015476</v>
      </c>
      <c r="Q240" s="13" t="s">
        <v>23</v>
      </c>
      <c r="R240" s="101">
        <v>149.07419999999999</v>
      </c>
      <c r="S240" s="13" t="s">
        <v>23</v>
      </c>
      <c r="T240" s="101">
        <v>153.5542189</v>
      </c>
      <c r="U240" s="18">
        <v>8409</v>
      </c>
      <c r="V240" s="19">
        <v>2.3400000000000001E-2</v>
      </c>
      <c r="W240" s="19">
        <v>0.43140000000000001</v>
      </c>
      <c r="X240" s="20">
        <f>((O240-E240)/E240)</f>
        <v>6.6744319254927777E-3</v>
      </c>
      <c r="Y240" s="20">
        <f t="shared" ref="Y240" si="202">((T240-J240)/J240)</f>
        <v>2.3449718079475046E-2</v>
      </c>
      <c r="Z240" s="20">
        <f t="shared" ref="Z240" si="203">((U240-K240)/K240)</f>
        <v>-5.9424768243403854E-4</v>
      </c>
      <c r="AA240" s="20">
        <f t="shared" ref="AA240" si="204">V240-L240</f>
        <v>0.50239999999999996</v>
      </c>
      <c r="AB240" s="21">
        <f t="shared" ref="AB240" si="205">W240-M240</f>
        <v>-0.14139999999999997</v>
      </c>
      <c r="AC240" s="30"/>
      <c r="AD240" s="30"/>
      <c r="AE240" s="30"/>
      <c r="AF240" s="9"/>
    </row>
    <row r="241" spans="1:33">
      <c r="A241" s="230">
        <v>207</v>
      </c>
      <c r="B241" s="238" t="s">
        <v>297</v>
      </c>
      <c r="C241" s="12" t="s">
        <v>276</v>
      </c>
      <c r="D241" s="13" t="s">
        <v>23</v>
      </c>
      <c r="E241" s="77">
        <v>380426558.79999995</v>
      </c>
      <c r="F241" s="24">
        <f t="shared" ref="F241" si="206">(E241/$E$243)</f>
        <v>2.5627907093435228E-3</v>
      </c>
      <c r="G241" s="13" t="s">
        <v>23</v>
      </c>
      <c r="H241" s="33">
        <v>1477.3443990000001</v>
      </c>
      <c r="I241" s="13" t="s">
        <v>23</v>
      </c>
      <c r="J241" s="33">
        <v>1477.3443990000001</v>
      </c>
      <c r="K241" s="25">
        <v>295</v>
      </c>
      <c r="L241" s="52">
        <v>-1.6552569123041993E-2</v>
      </c>
      <c r="M241" s="52">
        <v>0.20372936069861883</v>
      </c>
      <c r="N241" s="13" t="s">
        <v>23</v>
      </c>
      <c r="O241" s="34">
        <v>391933195.87</v>
      </c>
      <c r="P241" s="24">
        <f t="shared" si="197"/>
        <v>2.6025657409302658E-3</v>
      </c>
      <c r="Q241" s="13" t="s">
        <v>23</v>
      </c>
      <c r="R241" s="33">
        <v>1477.3443990000001</v>
      </c>
      <c r="S241" s="13" t="s">
        <v>23</v>
      </c>
      <c r="T241" s="33">
        <v>1477.3443990000001</v>
      </c>
      <c r="U241" s="25">
        <v>295</v>
      </c>
      <c r="V241" s="26">
        <v>2.5083282873171749E-2</v>
      </c>
      <c r="W241" s="26">
        <v>0.23808008199762906</v>
      </c>
      <c r="X241" s="20">
        <f t="shared" ref="X241" si="207">((O241-E241)/E241)</f>
        <v>3.024667127946077E-2</v>
      </c>
      <c r="Y241" s="20">
        <f t="shared" ref="Y241" si="208">((T241-J241)/J241)</f>
        <v>0</v>
      </c>
      <c r="Z241" s="20">
        <f t="shared" ref="Z241" si="209">((U241-K241)/K241)</f>
        <v>0</v>
      </c>
      <c r="AA241" s="20">
        <f t="shared" ref="AA241" si="210">V241-L241</f>
        <v>4.1635851996213738E-2</v>
      </c>
      <c r="AB241" s="21">
        <f t="shared" ref="AB241" si="211">W241-M241</f>
        <v>3.4350721299010234E-2</v>
      </c>
      <c r="AD241" s="103"/>
    </row>
    <row r="242" spans="1:33">
      <c r="A242" s="230">
        <v>208</v>
      </c>
      <c r="B242" s="238" t="s">
        <v>298</v>
      </c>
      <c r="C242" s="184" t="s">
        <v>299</v>
      </c>
      <c r="D242" s="13" t="s">
        <v>23</v>
      </c>
      <c r="E242" s="77">
        <v>302486761.32999998</v>
      </c>
      <c r="F242" s="24">
        <f t="shared" ref="F242" si="212">(E242/$E$243)</f>
        <v>2.0377395944205976E-3</v>
      </c>
      <c r="G242" s="13" t="s">
        <v>23</v>
      </c>
      <c r="H242" s="33">
        <v>142</v>
      </c>
      <c r="I242" s="13" t="s">
        <v>23</v>
      </c>
      <c r="J242" s="33">
        <v>144.91999999999999</v>
      </c>
      <c r="K242" s="25">
        <v>369</v>
      </c>
      <c r="L242" s="52">
        <v>7.1000000000000004E-3</v>
      </c>
      <c r="M242" s="52">
        <v>0.17030000000000001</v>
      </c>
      <c r="N242" s="13" t="s">
        <v>23</v>
      </c>
      <c r="O242" s="34">
        <v>304192634.45999998</v>
      </c>
      <c r="P242" s="24">
        <f t="shared" ref="P242" si="213">(O242/$O$243)</f>
        <v>2.0199394627229061E-3</v>
      </c>
      <c r="Q242" s="13" t="s">
        <v>23</v>
      </c>
      <c r="R242" s="33">
        <v>142.29</v>
      </c>
      <c r="S242" s="13" t="s">
        <v>23</v>
      </c>
      <c r="T242" s="33">
        <v>145.22</v>
      </c>
      <c r="U242" s="25">
        <v>368</v>
      </c>
      <c r="V242" s="26">
        <v>2.0999999999999999E-3</v>
      </c>
      <c r="W242" s="26">
        <v>0.17119999999999999</v>
      </c>
      <c r="X242" s="20">
        <f t="shared" ref="X242" si="214">((O242-E242)/E242)</f>
        <v>5.6394968245865196E-3</v>
      </c>
      <c r="Y242" s="20">
        <f t="shared" ref="Y242" si="215">((T242-J242)/J242)</f>
        <v>2.0701076455976498E-3</v>
      </c>
      <c r="Z242" s="20">
        <f t="shared" ref="Z242" si="216">((U242-K242)/K242)</f>
        <v>-2.7100271002710027E-3</v>
      </c>
      <c r="AA242" s="20">
        <f t="shared" ref="AA242" si="217">V242-L242</f>
        <v>-5.000000000000001E-3</v>
      </c>
      <c r="AB242" s="21">
        <f t="shared" ref="AB242" si="218">W242-M242</f>
        <v>8.9999999999998415E-4</v>
      </c>
    </row>
    <row r="243" spans="1:33">
      <c r="A243" s="104"/>
      <c r="B243" s="90"/>
      <c r="C243" s="86" t="s">
        <v>63</v>
      </c>
      <c r="D243" s="42" t="s">
        <v>23</v>
      </c>
      <c r="E243" s="61">
        <f>SUM(E218:E242)</f>
        <v>148442304481.9953</v>
      </c>
      <c r="F243" s="44">
        <f>(E243/$E$244)</f>
        <v>1.551033525749802E-2</v>
      </c>
      <c r="G243" s="42" t="s">
        <v>23</v>
      </c>
      <c r="H243" s="45"/>
      <c r="I243" s="42" t="s">
        <v>23</v>
      </c>
      <c r="J243" s="91"/>
      <c r="K243" s="105">
        <f>SUM(K218:K242)</f>
        <v>64318</v>
      </c>
      <c r="L243" s="92"/>
      <c r="M243" s="92"/>
      <c r="N243" s="13" t="s">
        <v>23</v>
      </c>
      <c r="O243" s="61">
        <f>SUM(O218:O242)</f>
        <v>150594926270.68344</v>
      </c>
      <c r="P243" s="44">
        <f>(O243/$O$244)</f>
        <v>1.5705619983199411E-2</v>
      </c>
      <c r="Q243" s="13" t="s">
        <v>23</v>
      </c>
      <c r="R243" s="45"/>
      <c r="S243" s="13" t="s">
        <v>23</v>
      </c>
      <c r="T243" s="91"/>
      <c r="U243" s="47">
        <f>SUM(U218:U242)</f>
        <v>64590</v>
      </c>
      <c r="V243" s="92"/>
      <c r="W243" s="92"/>
      <c r="X243" s="20">
        <f t="shared" si="186"/>
        <v>1.450140373527571E-2</v>
      </c>
      <c r="Y243" s="20" t="e">
        <f t="shared" si="187"/>
        <v>#DIV/0!</v>
      </c>
      <c r="Z243" s="20">
        <f t="shared" si="188"/>
        <v>4.2289872197518582E-3</v>
      </c>
      <c r="AA243" s="20">
        <f t="shared" si="189"/>
        <v>0</v>
      </c>
      <c r="AB243" s="21">
        <f t="shared" si="190"/>
        <v>0</v>
      </c>
    </row>
    <row r="244" spans="1:33">
      <c r="A244" s="106"/>
      <c r="B244" s="107"/>
      <c r="C244" s="108" t="s">
        <v>300</v>
      </c>
      <c r="D244" s="108"/>
      <c r="E244" s="109">
        <f>SUM(E28,E80,E121,E165,E174,E208,E214,E243)</f>
        <v>9570541320841.8691</v>
      </c>
      <c r="F244" s="110"/>
      <c r="G244" s="110"/>
      <c r="H244" s="110"/>
      <c r="I244" s="110"/>
      <c r="J244" s="111"/>
      <c r="K244" s="109">
        <f>SUM(K28,K80,K121,K165,K174,K208,K214,K243)</f>
        <v>1472030</v>
      </c>
      <c r="L244" s="112"/>
      <c r="M244" s="112"/>
      <c r="N244" s="112"/>
      <c r="O244" s="109">
        <f>SUM(O28,O80,O121,O165,O174,O208,O214,O243)</f>
        <v>9588601177908.1367</v>
      </c>
      <c r="P244" s="110"/>
      <c r="Q244" s="110"/>
      <c r="R244" s="110"/>
      <c r="S244" s="110"/>
      <c r="T244" s="111"/>
      <c r="U244" s="109">
        <f>SUM(U28,U80,U121,U165,U174,U208,U214,U243)</f>
        <v>1572855</v>
      </c>
      <c r="V244" s="113"/>
      <c r="W244" s="109"/>
      <c r="X244" s="114">
        <f t="shared" si="186"/>
        <v>1.8870256614365623E-3</v>
      </c>
      <c r="Y244" s="114"/>
      <c r="Z244" s="114"/>
      <c r="AA244" s="114"/>
      <c r="AB244" s="114"/>
    </row>
    <row r="245" spans="1:33" ht="6.75" customHeight="1">
      <c r="B245" s="245"/>
      <c r="C245" s="245"/>
      <c r="D245" s="245"/>
      <c r="E245" s="245"/>
      <c r="F245" s="245"/>
      <c r="G245" s="245"/>
      <c r="H245" s="245"/>
      <c r="I245" s="245"/>
      <c r="J245" s="245"/>
      <c r="K245" s="245"/>
      <c r="L245" s="245"/>
      <c r="M245" s="245"/>
      <c r="N245" s="245"/>
      <c r="O245" s="245"/>
      <c r="P245" s="245"/>
      <c r="Q245" s="245"/>
      <c r="R245" s="245"/>
      <c r="S245" s="245"/>
      <c r="T245" s="245"/>
      <c r="U245" s="245"/>
      <c r="V245" s="245"/>
      <c r="W245" s="245"/>
      <c r="X245" s="245"/>
      <c r="Y245" s="245"/>
      <c r="Z245" s="245"/>
      <c r="AA245" s="245"/>
      <c r="AB245" s="40"/>
    </row>
    <row r="246" spans="1:33" ht="14.4" customHeight="1">
      <c r="A246" s="11"/>
      <c r="B246" s="243" t="s">
        <v>301</v>
      </c>
      <c r="C246" s="243"/>
      <c r="D246" s="243"/>
      <c r="E246" s="243"/>
      <c r="F246" s="243"/>
      <c r="G246" s="243"/>
      <c r="H246" s="243"/>
      <c r="I246" s="243"/>
      <c r="J246" s="243"/>
      <c r="K246" s="243"/>
      <c r="L246" s="243"/>
      <c r="M246" s="243"/>
      <c r="N246" s="243"/>
      <c r="O246" s="243"/>
      <c r="P246" s="243"/>
      <c r="Q246" s="243"/>
      <c r="R246" s="243"/>
      <c r="S246" s="243"/>
      <c r="T246" s="243"/>
      <c r="U246" s="243"/>
      <c r="V246" s="243"/>
      <c r="W246" s="243"/>
      <c r="X246" s="243"/>
      <c r="Y246" s="243"/>
      <c r="Z246" s="243"/>
      <c r="AA246" s="243"/>
      <c r="AB246" s="243"/>
    </row>
    <row r="247" spans="1:33" ht="14.4" customHeight="1">
      <c r="A247" s="230">
        <v>1</v>
      </c>
      <c r="B247" s="238" t="s">
        <v>302</v>
      </c>
      <c r="C247" s="12" t="s">
        <v>27</v>
      </c>
      <c r="D247" s="74">
        <v>2113374.11</v>
      </c>
      <c r="E247" s="34">
        <v>2792464612.7662997</v>
      </c>
      <c r="F247" s="24">
        <f t="shared" ref="F247" si="219">(E247/$E$243)</f>
        <v>1.8811784299030472E-2</v>
      </c>
      <c r="G247" s="75">
        <v>1.0693361109999999</v>
      </c>
      <c r="H247" s="33">
        <v>1412.9458835476298</v>
      </c>
      <c r="I247" s="75">
        <v>1.0693361109999999</v>
      </c>
      <c r="J247" s="33">
        <v>1412.9458835476298</v>
      </c>
      <c r="K247" s="25">
        <v>69</v>
      </c>
      <c r="L247" s="52">
        <v>5.8599999999999999E-2</v>
      </c>
      <c r="M247" s="52">
        <v>4.5400000000000003E-2</v>
      </c>
      <c r="N247" s="75">
        <v>2101763.89</v>
      </c>
      <c r="O247" s="34">
        <f>N247*1331.45</f>
        <v>2798393531.3405004</v>
      </c>
      <c r="P247" s="24">
        <f t="shared" ref="P247:P252" si="220">(O247/$O$253)</f>
        <v>5.1955527692972979E-2</v>
      </c>
      <c r="Q247" s="75">
        <v>1.0695361109999999</v>
      </c>
      <c r="R247" s="33">
        <f>Q247*1331.45</f>
        <v>1424.03385499095</v>
      </c>
      <c r="S247" s="75">
        <v>1.0695361109999999</v>
      </c>
      <c r="T247" s="33">
        <f>S247*1331.45</f>
        <v>1424.03385499095</v>
      </c>
      <c r="U247" s="25">
        <v>67</v>
      </c>
      <c r="V247" s="52">
        <v>9.7999999999999997E-3</v>
      </c>
      <c r="W247" s="52">
        <v>4.4400000000000002E-2</v>
      </c>
      <c r="X247" s="20">
        <f t="shared" ref="X247" si="221">((O247-E247)/E247)</f>
        <v>2.1231848550901651E-3</v>
      </c>
      <c r="Y247" s="20">
        <f t="shared" ref="Y247" si="222">((T247-J247)/J247)</f>
        <v>7.8474140959174151E-3</v>
      </c>
      <c r="Z247" s="20">
        <f t="shared" ref="Z247" si="223">((U247-K247)/K247)</f>
        <v>-2.8985507246376812E-2</v>
      </c>
      <c r="AA247" s="20">
        <f t="shared" ref="AA247" si="224">V247-L247</f>
        <v>-4.8799999999999996E-2</v>
      </c>
      <c r="AB247" s="21">
        <f t="shared" ref="AB247" si="225">W247-M247</f>
        <v>-1.0000000000000009E-3</v>
      </c>
    </row>
    <row r="248" spans="1:33" ht="14.4" customHeight="1">
      <c r="A248" s="230">
        <v>2</v>
      </c>
      <c r="B248" s="238" t="s">
        <v>303</v>
      </c>
      <c r="C248" s="12" t="s">
        <v>227</v>
      </c>
      <c r="D248" s="115" t="s">
        <v>23</v>
      </c>
      <c r="E248" s="34">
        <v>15859939346.740002</v>
      </c>
      <c r="F248" s="24">
        <f t="shared" ref="F248" si="226">(E248/$E$243)</f>
        <v>0.10684244900458055</v>
      </c>
      <c r="G248" s="115" t="s">
        <v>23</v>
      </c>
      <c r="H248" s="33">
        <v>123.2</v>
      </c>
      <c r="I248" s="115" t="s">
        <v>23</v>
      </c>
      <c r="J248" s="33">
        <v>123.2</v>
      </c>
      <c r="K248" s="25">
        <v>11</v>
      </c>
      <c r="L248" s="52">
        <v>2.0365498145005654E-3</v>
      </c>
      <c r="M248" s="52">
        <v>2.8556498597430893</v>
      </c>
      <c r="N248" s="115" t="s">
        <v>23</v>
      </c>
      <c r="O248" s="34">
        <v>15792879309.57</v>
      </c>
      <c r="P248" s="24">
        <f t="shared" si="220"/>
        <v>0.29321372034729187</v>
      </c>
      <c r="Q248" s="115" t="s">
        <v>23</v>
      </c>
      <c r="R248" s="33">
        <v>123.2</v>
      </c>
      <c r="S248" s="115" t="s">
        <v>23</v>
      </c>
      <c r="T248" s="33">
        <v>123.2</v>
      </c>
      <c r="U248" s="25">
        <v>11</v>
      </c>
      <c r="V248" s="26">
        <v>2.0142098813396821E-3</v>
      </c>
      <c r="W248" s="26">
        <v>2.839347147780825</v>
      </c>
      <c r="X248" s="20">
        <f t="shared" ref="X248" si="227">((O248-E248)/E248)</f>
        <v>-4.2282656764249301E-3</v>
      </c>
      <c r="Y248" s="20">
        <f t="shared" ref="Y248" si="228">((T248-J248)/J248)</f>
        <v>0</v>
      </c>
      <c r="Z248" s="20">
        <f t="shared" ref="Z248" si="229">((U248-K248)/K248)</f>
        <v>0</v>
      </c>
      <c r="AA248" s="20">
        <f t="shared" ref="AA248" si="230">V248-L248</f>
        <v>-2.2339933160883327E-5</v>
      </c>
      <c r="AB248" s="21">
        <f t="shared" ref="AB248" si="231">W248-M248</f>
        <v>-1.6302711962264294E-2</v>
      </c>
      <c r="AD248" s="10"/>
      <c r="AE248" s="116"/>
      <c r="AG248" s="10"/>
    </row>
    <row r="249" spans="1:33" ht="14.4" customHeight="1">
      <c r="A249" s="230">
        <v>3</v>
      </c>
      <c r="B249" s="238" t="s">
        <v>304</v>
      </c>
      <c r="C249" s="12" t="s">
        <v>37</v>
      </c>
      <c r="D249" s="115" t="s">
        <v>23</v>
      </c>
      <c r="E249" s="34">
        <v>32537200681.959999</v>
      </c>
      <c r="F249" s="24">
        <f>(E249/$E$243)</f>
        <v>0.21919088898209921</v>
      </c>
      <c r="G249" s="115" t="s">
        <v>23</v>
      </c>
      <c r="H249" s="33">
        <v>1.1259999999999999</v>
      </c>
      <c r="I249" s="115" t="s">
        <v>23</v>
      </c>
      <c r="J249" s="33">
        <v>1.1259999999999999</v>
      </c>
      <c r="K249" s="25">
        <v>57</v>
      </c>
      <c r="L249" s="52">
        <v>6.1899999999999997E-2</v>
      </c>
      <c r="M249" s="52">
        <v>0.17480000000000001</v>
      </c>
      <c r="N249" s="115" t="s">
        <v>23</v>
      </c>
      <c r="O249" s="77">
        <v>32647699306.380001</v>
      </c>
      <c r="P249" s="24">
        <f t="shared" si="220"/>
        <v>0.60614364149560662</v>
      </c>
      <c r="Q249" s="115" t="s">
        <v>23</v>
      </c>
      <c r="R249" s="33">
        <v>1.1259999999999999</v>
      </c>
      <c r="S249" s="115" t="s">
        <v>23</v>
      </c>
      <c r="T249" s="33">
        <v>1.1259999999999999</v>
      </c>
      <c r="U249" s="25">
        <v>57</v>
      </c>
      <c r="V249" s="52">
        <v>6.5500000000000003E-2</v>
      </c>
      <c r="W249" s="52">
        <v>0.17710000000000001</v>
      </c>
      <c r="X249" s="20">
        <f>((O249-E249)/E249)</f>
        <v>3.3960704087634404E-3</v>
      </c>
      <c r="Y249" s="20">
        <f>((T249-J249)/J249)</f>
        <v>0</v>
      </c>
      <c r="Z249" s="20">
        <f>((U249-K249)/K249)</f>
        <v>0</v>
      </c>
      <c r="AA249" s="20">
        <f>V249-L249</f>
        <v>3.600000000000006E-3</v>
      </c>
      <c r="AB249" s="21">
        <f>W249-M249</f>
        <v>2.2999999999999965E-3</v>
      </c>
      <c r="AD249" s="93"/>
      <c r="AE249" s="116"/>
      <c r="AG249" s="93"/>
    </row>
    <row r="250" spans="1:33" ht="14.4" customHeight="1">
      <c r="A250" s="230">
        <v>4</v>
      </c>
      <c r="B250" s="238" t="s">
        <v>305</v>
      </c>
      <c r="C250" s="12" t="s">
        <v>39</v>
      </c>
      <c r="D250" s="74">
        <v>927604.59</v>
      </c>
      <c r="E250" s="34">
        <v>1234771573.9326</v>
      </c>
      <c r="F250" s="24">
        <f>(E250/$E$243)</f>
        <v>8.3181918944297082E-3</v>
      </c>
      <c r="G250" s="33">
        <v>113.21</v>
      </c>
      <c r="H250" s="33">
        <v>150698.35940000002</v>
      </c>
      <c r="I250" s="33">
        <v>113.21</v>
      </c>
      <c r="J250" s="33">
        <v>150698.35940000002</v>
      </c>
      <c r="K250" s="25">
        <v>18</v>
      </c>
      <c r="L250" s="52">
        <v>-2E-3</v>
      </c>
      <c r="M250" s="58">
        <v>1.2699999999999999E-2</v>
      </c>
      <c r="N250" s="75">
        <v>928768.54</v>
      </c>
      <c r="O250" s="34">
        <f>N250*1334.25</f>
        <v>1239209424.4950001</v>
      </c>
      <c r="P250" s="24">
        <f t="shared" si="220"/>
        <v>2.3007407232285036E-2</v>
      </c>
      <c r="Q250" s="33">
        <v>113.35</v>
      </c>
      <c r="R250" s="33">
        <f>Q250*1334.25</f>
        <v>151237.23749999999</v>
      </c>
      <c r="S250" s="33">
        <v>113.35</v>
      </c>
      <c r="T250" s="33">
        <f>S250*1334.25</f>
        <v>151237.23749999999</v>
      </c>
      <c r="U250" s="25">
        <v>18</v>
      </c>
      <c r="V250" s="52">
        <v>1.1999999999999999E-3</v>
      </c>
      <c r="W250" s="58">
        <v>1.4E-2</v>
      </c>
      <c r="X250" s="20">
        <f t="shared" ref="X250" si="232">((O250-E250)/E250)</f>
        <v>3.5940660249134814E-3</v>
      </c>
      <c r="Y250" s="20">
        <f t="shared" ref="Y250" si="233">((T250-J250)/J250)</f>
        <v>3.57587237276833E-3</v>
      </c>
      <c r="Z250" s="20">
        <f t="shared" ref="Z250" si="234">((U250-K250)/K250)</f>
        <v>0</v>
      </c>
      <c r="AA250" s="20">
        <f t="shared" ref="AA250" si="235">V250-L250</f>
        <v>3.1999999999999997E-3</v>
      </c>
      <c r="AB250" s="21">
        <f t="shared" ref="AB250" si="236">W250-M250</f>
        <v>1.3000000000000008E-3</v>
      </c>
      <c r="AD250" s="30"/>
    </row>
    <row r="251" spans="1:33" ht="14.4" customHeight="1">
      <c r="A251" s="230">
        <v>5</v>
      </c>
      <c r="B251" s="238" t="s">
        <v>306</v>
      </c>
      <c r="C251" s="12" t="s">
        <v>58</v>
      </c>
      <c r="D251" s="115" t="s">
        <v>23</v>
      </c>
      <c r="E251" s="34">
        <v>512223469.99000001</v>
      </c>
      <c r="F251" s="24">
        <f t="shared" ref="F251" si="237">(E251/$E$243)</f>
        <v>3.4506569523927596E-3</v>
      </c>
      <c r="G251" s="115" t="s">
        <v>23</v>
      </c>
      <c r="H251" s="33">
        <v>1.4832700000000001</v>
      </c>
      <c r="I251" s="115" t="s">
        <v>23</v>
      </c>
      <c r="J251" s="33">
        <v>1.4832700000000001</v>
      </c>
      <c r="K251" s="25">
        <v>61</v>
      </c>
      <c r="L251" s="52">
        <v>-4.7999999999999996E-3</v>
      </c>
      <c r="M251" s="52">
        <v>0.39300000000000002</v>
      </c>
      <c r="N251" s="224" t="s">
        <v>23</v>
      </c>
      <c r="O251" s="223">
        <v>525965286.81999999</v>
      </c>
      <c r="P251" s="24">
        <f t="shared" si="220"/>
        <v>9.7651755261986915E-3</v>
      </c>
      <c r="Q251" s="115" t="s">
        <v>23</v>
      </c>
      <c r="R251" s="33">
        <v>1.50963</v>
      </c>
      <c r="S251" s="115" t="s">
        <v>23</v>
      </c>
      <c r="T251" s="33">
        <v>1.50963</v>
      </c>
      <c r="U251" s="25">
        <v>74</v>
      </c>
      <c r="V251" s="52">
        <v>1.7500000000000002E-2</v>
      </c>
      <c r="W251" s="52">
        <v>0.41720000000000002</v>
      </c>
      <c r="X251" s="20">
        <f t="shared" ref="X251:X253" si="238">((O251-E251)/E251)</f>
        <v>2.6827776615289144E-2</v>
      </c>
      <c r="Y251" s="20">
        <f t="shared" ref="Y251" si="239">((T251-J251)/J251)</f>
        <v>1.7771545301934196E-2</v>
      </c>
      <c r="Z251" s="20">
        <f t="shared" ref="Z251" si="240">((U251-K251)/K251)</f>
        <v>0.21311475409836064</v>
      </c>
      <c r="AA251" s="20">
        <f t="shared" ref="AA251" si="241">V251-L251</f>
        <v>2.23E-2</v>
      </c>
      <c r="AB251" s="21">
        <f t="shared" ref="AB251" si="242">W251-M251</f>
        <v>2.4199999999999999E-2</v>
      </c>
      <c r="AD251" s="100"/>
    </row>
    <row r="252" spans="1:33" ht="14.4" customHeight="1">
      <c r="A252" s="230">
        <v>6</v>
      </c>
      <c r="B252" s="238" t="s">
        <v>307</v>
      </c>
      <c r="C252" s="12" t="s">
        <v>135</v>
      </c>
      <c r="D252" s="74">
        <v>644096.68999999994</v>
      </c>
      <c r="E252" s="34">
        <v>854406625.94144785</v>
      </c>
      <c r="F252" s="24">
        <v>0</v>
      </c>
      <c r="G252" s="75">
        <v>10.0077</v>
      </c>
      <c r="H252" s="33">
        <v>13275.406197839999</v>
      </c>
      <c r="I252" s="75">
        <v>10.0077</v>
      </c>
      <c r="J252" s="33">
        <v>13275.406197839999</v>
      </c>
      <c r="K252" s="25">
        <v>13</v>
      </c>
      <c r="L252" s="52">
        <v>-1E-3</v>
      </c>
      <c r="M252" s="52">
        <v>8.0000000000000004E-4</v>
      </c>
      <c r="N252" s="75">
        <v>643912.11</v>
      </c>
      <c r="O252" s="34">
        <f>N252*C275</f>
        <v>857177539.39469707</v>
      </c>
      <c r="P252" s="24">
        <f t="shared" si="220"/>
        <v>1.5914527705644811E-2</v>
      </c>
      <c r="Q252" s="75">
        <v>10.004899999999999</v>
      </c>
      <c r="R252" s="33">
        <f>Q252*C275</f>
        <v>13318.54989323</v>
      </c>
      <c r="S252" s="75">
        <v>10.004899999999999</v>
      </c>
      <c r="T252" s="33">
        <f>S252*C275</f>
        <v>13318.54989323</v>
      </c>
      <c r="U252" s="25">
        <v>13</v>
      </c>
      <c r="V252" s="52">
        <v>-2.9999999999999997E-4</v>
      </c>
      <c r="W252" s="52">
        <v>5.0000000000000001E-4</v>
      </c>
      <c r="X252" s="20">
        <f t="shared" ref="X252" si="243">((O252-E252)/E252)</f>
        <v>3.2430851647434504E-3</v>
      </c>
      <c r="Y252" s="20">
        <f t="shared" ref="Y252" si="244">((T252-J252)/J252)</f>
        <v>3.2498964436222574E-3</v>
      </c>
      <c r="Z252" s="20">
        <f t="shared" ref="Z252" si="245">((U252-K252)/K252)</f>
        <v>0</v>
      </c>
      <c r="AA252" s="20">
        <f t="shared" ref="AA252" si="246">V252-L252</f>
        <v>7.000000000000001E-4</v>
      </c>
      <c r="AB252" s="21">
        <f t="shared" ref="AB252" si="247">W252-M252</f>
        <v>-3.0000000000000003E-4</v>
      </c>
    </row>
    <row r="253" spans="1:33" ht="14.4" customHeight="1">
      <c r="A253" s="106"/>
      <c r="B253" s="117"/>
      <c r="C253" s="117" t="s">
        <v>63</v>
      </c>
      <c r="D253" s="117"/>
      <c r="E253" s="117">
        <f>SUM(E247:E252)</f>
        <v>53791006311.330345</v>
      </c>
      <c r="F253" s="117"/>
      <c r="G253" s="117"/>
      <c r="H253" s="117"/>
      <c r="I253" s="117"/>
      <c r="J253" s="117"/>
      <c r="K253" s="117">
        <f>SUM(K247:K252)</f>
        <v>229</v>
      </c>
      <c r="L253" s="117"/>
      <c r="M253" s="117"/>
      <c r="N253" s="117"/>
      <c r="O253" s="117">
        <f>SUM(O247:O252)</f>
        <v>53861324398.000198</v>
      </c>
      <c r="P253" s="117"/>
      <c r="Q253" s="117"/>
      <c r="R253" s="117"/>
      <c r="S253" s="117"/>
      <c r="T253" s="117"/>
      <c r="U253" s="117">
        <f>SUM(U247:U252)</f>
        <v>240</v>
      </c>
      <c r="V253" s="117"/>
      <c r="W253" s="117"/>
      <c r="X253" s="114">
        <f t="shared" si="238"/>
        <v>1.3072461642168918E-3</v>
      </c>
      <c r="Y253" s="117"/>
      <c r="Z253" s="117"/>
      <c r="AA253" s="117"/>
      <c r="AB253" s="117"/>
    </row>
    <row r="254" spans="1:33" ht="6" customHeight="1">
      <c r="B254" s="42"/>
      <c r="C254" s="86"/>
      <c r="D254" s="86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0"/>
    </row>
    <row r="255" spans="1:33" ht="15.6">
      <c r="A255" s="11"/>
      <c r="B255" s="243"/>
      <c r="C255" s="243"/>
      <c r="D255" s="243"/>
      <c r="E255" s="243"/>
      <c r="F255" s="243"/>
      <c r="G255" s="243"/>
      <c r="H255" s="243"/>
      <c r="I255" s="243"/>
      <c r="J255" s="243"/>
      <c r="K255" s="243"/>
      <c r="L255" s="243"/>
      <c r="M255" s="243"/>
      <c r="N255" s="243"/>
      <c r="O255" s="243"/>
      <c r="P255" s="243"/>
      <c r="Q255" s="243"/>
      <c r="R255" s="243"/>
      <c r="S255" s="243"/>
      <c r="T255" s="243"/>
      <c r="U255" s="243"/>
      <c r="V255" s="243"/>
      <c r="W255" s="243"/>
      <c r="X255" s="243"/>
      <c r="Y255" s="243"/>
      <c r="Z255" s="243"/>
      <c r="AA255" s="243"/>
      <c r="AB255" s="243"/>
    </row>
    <row r="256" spans="1:33">
      <c r="A256" s="230">
        <v>1</v>
      </c>
      <c r="B256" s="238" t="s">
        <v>308</v>
      </c>
      <c r="C256" s="12" t="s">
        <v>309</v>
      </c>
      <c r="D256" s="115" t="s">
        <v>23</v>
      </c>
      <c r="E256" s="77">
        <v>134212405047.46001</v>
      </c>
      <c r="F256" s="24">
        <f>(E256/$E$258)</f>
        <v>0.90906626062214602</v>
      </c>
      <c r="G256" s="115" t="s">
        <v>23</v>
      </c>
      <c r="H256" s="59">
        <v>147.69999999999999</v>
      </c>
      <c r="I256" s="115" t="s">
        <v>23</v>
      </c>
      <c r="J256" s="59">
        <v>147.69999999999999</v>
      </c>
      <c r="K256" s="25">
        <v>9296</v>
      </c>
      <c r="L256" s="52">
        <v>0</v>
      </c>
      <c r="M256" s="52">
        <v>0.45129999999999998</v>
      </c>
      <c r="N256" s="115" t="s">
        <v>23</v>
      </c>
      <c r="O256" s="77">
        <v>134212405047.46001</v>
      </c>
      <c r="P256" s="24">
        <f>(O256/$O$258)</f>
        <v>0.90881741749123868</v>
      </c>
      <c r="Q256" s="115" t="s">
        <v>23</v>
      </c>
      <c r="R256" s="59">
        <v>147.69999999999999</v>
      </c>
      <c r="S256" s="115" t="s">
        <v>23</v>
      </c>
      <c r="T256" s="59">
        <v>147.69999999999999</v>
      </c>
      <c r="U256" s="25">
        <v>9296</v>
      </c>
      <c r="V256" s="26">
        <v>0</v>
      </c>
      <c r="W256" s="26">
        <v>0.45129999999999998</v>
      </c>
      <c r="X256" s="20">
        <f>((O256-E256)/E256)</f>
        <v>0</v>
      </c>
      <c r="Y256" s="20">
        <f>((T256-J256)/J256)</f>
        <v>0</v>
      </c>
      <c r="Z256" s="20">
        <f>((U256-K256)/K256)</f>
        <v>0</v>
      </c>
      <c r="AA256" s="20">
        <f>V256-L256</f>
        <v>0</v>
      </c>
      <c r="AB256" s="21">
        <f>W256-M256</f>
        <v>0</v>
      </c>
    </row>
    <row r="257" spans="1:32" ht="14.4" customHeight="1">
      <c r="A257" s="230">
        <v>2</v>
      </c>
      <c r="B257" s="238" t="s">
        <v>311</v>
      </c>
      <c r="C257" s="12" t="s">
        <v>58</v>
      </c>
      <c r="D257" s="115" t="s">
        <v>23</v>
      </c>
      <c r="E257" s="77">
        <v>13425243450.91</v>
      </c>
      <c r="F257" s="24">
        <f>(E257/$E$258)</f>
        <v>9.0933739377854025E-2</v>
      </c>
      <c r="G257" s="115" t="s">
        <v>23</v>
      </c>
      <c r="H257" s="36">
        <v>1000000</v>
      </c>
      <c r="I257" s="115" t="s">
        <v>23</v>
      </c>
      <c r="J257" s="36">
        <v>1000000</v>
      </c>
      <c r="K257" s="25">
        <v>26</v>
      </c>
      <c r="L257" s="52">
        <v>0.17499999999999999</v>
      </c>
      <c r="M257" s="52">
        <v>0.17499999999999999</v>
      </c>
      <c r="N257" s="115" t="s">
        <v>23</v>
      </c>
      <c r="O257" s="77">
        <v>13465668088.450001</v>
      </c>
      <c r="P257" s="24">
        <f>(O257/$O$258)</f>
        <v>9.1182582508761309E-2</v>
      </c>
      <c r="Q257" s="115" t="s">
        <v>23</v>
      </c>
      <c r="R257" s="36">
        <v>1000000</v>
      </c>
      <c r="S257" s="115" t="s">
        <v>23</v>
      </c>
      <c r="T257" s="36">
        <v>1000000</v>
      </c>
      <c r="U257" s="25">
        <v>26</v>
      </c>
      <c r="V257" s="52">
        <v>0.17480000000000001</v>
      </c>
      <c r="W257" s="52">
        <v>0.17480000000000001</v>
      </c>
      <c r="X257" s="20">
        <f>((O257-E257)/E257)</f>
        <v>3.0110915819005742E-3</v>
      </c>
      <c r="Y257" s="20">
        <f>((T257-J257)/J257)</f>
        <v>0</v>
      </c>
      <c r="Z257" s="20">
        <f>((U257-K257)/K257)</f>
        <v>0</v>
      </c>
      <c r="AA257" s="20">
        <f>V257-L257</f>
        <v>-1.9999999999997797E-4</v>
      </c>
      <c r="AB257" s="21">
        <f>W257-M257</f>
        <v>-1.9999999999997797E-4</v>
      </c>
    </row>
    <row r="258" spans="1:32" ht="15" customHeight="1">
      <c r="A258" s="106"/>
      <c r="B258" s="107"/>
      <c r="C258" s="108" t="s">
        <v>312</v>
      </c>
      <c r="D258" s="108"/>
      <c r="E258" s="117">
        <f>SUM(E256:E257)</f>
        <v>147637648498.37</v>
      </c>
      <c r="F258" s="118"/>
      <c r="G258" s="118"/>
      <c r="H258" s="119"/>
      <c r="I258" s="119"/>
      <c r="J258" s="119"/>
      <c r="K258" s="117">
        <f>SUM(K256:K257)</f>
        <v>9322</v>
      </c>
      <c r="L258" s="120"/>
      <c r="M258" s="120"/>
      <c r="N258" s="120"/>
      <c r="O258" s="117">
        <f>SUM(O256:O257)</f>
        <v>147678073135.91</v>
      </c>
      <c r="P258" s="118"/>
      <c r="Q258" s="118"/>
      <c r="R258" s="119"/>
      <c r="S258" s="119"/>
      <c r="T258" s="119"/>
      <c r="U258" s="117">
        <f>SUM(U256:U257)</f>
        <v>9322</v>
      </c>
      <c r="V258" s="120"/>
      <c r="W258" s="117"/>
      <c r="X258" s="114">
        <f>((O258-E258)/E258)</f>
        <v>2.7380981715144869E-4</v>
      </c>
      <c r="Y258" s="121"/>
      <c r="Z258" s="121"/>
      <c r="AA258" s="114"/>
      <c r="AB258" s="122"/>
    </row>
    <row r="259" spans="1:32" ht="4.5" customHeight="1">
      <c r="B259" s="244"/>
      <c r="C259" s="244"/>
      <c r="D259" s="244"/>
      <c r="E259" s="244"/>
      <c r="F259" s="244"/>
      <c r="G259" s="244"/>
      <c r="H259" s="244"/>
      <c r="I259" s="244"/>
      <c r="J259" s="244"/>
      <c r="K259" s="244"/>
      <c r="L259" s="244"/>
      <c r="M259" s="244"/>
      <c r="N259" s="244"/>
      <c r="O259" s="244"/>
      <c r="P259" s="244"/>
      <c r="Q259" s="244"/>
      <c r="R259" s="244"/>
      <c r="S259" s="244"/>
      <c r="T259" s="244"/>
      <c r="U259" s="244"/>
      <c r="V259" s="244"/>
      <c r="W259" s="244"/>
      <c r="X259" s="244"/>
      <c r="Y259" s="244"/>
      <c r="Z259" s="244"/>
      <c r="AA259" s="244"/>
      <c r="AB259" s="244"/>
    </row>
    <row r="260" spans="1:32" ht="15.6">
      <c r="A260" s="11"/>
      <c r="B260" s="243"/>
      <c r="C260" s="243"/>
      <c r="D260" s="243"/>
      <c r="E260" s="243"/>
      <c r="F260" s="243"/>
      <c r="G260" s="243"/>
      <c r="H260" s="243"/>
      <c r="I260" s="243"/>
      <c r="J260" s="243"/>
      <c r="K260" s="243"/>
      <c r="L260" s="243"/>
      <c r="M260" s="243"/>
      <c r="N260" s="243"/>
      <c r="O260" s="243"/>
      <c r="P260" s="243"/>
      <c r="Q260" s="243"/>
      <c r="R260" s="243"/>
      <c r="S260" s="243"/>
      <c r="T260" s="243"/>
      <c r="U260" s="243"/>
      <c r="V260" s="243"/>
      <c r="W260" s="243"/>
      <c r="X260" s="243"/>
      <c r="Y260" s="243"/>
      <c r="Z260" s="243"/>
      <c r="AA260" s="243"/>
      <c r="AB260" s="243"/>
      <c r="AD260" s="264"/>
      <c r="AE260" s="216"/>
      <c r="AF260" s="213"/>
    </row>
    <row r="261" spans="1:32">
      <c r="A261" s="230">
        <v>1</v>
      </c>
      <c r="B261" s="238" t="s">
        <v>313</v>
      </c>
      <c r="C261" s="12" t="s">
        <v>103</v>
      </c>
      <c r="D261" s="115" t="s">
        <v>23</v>
      </c>
      <c r="E261" s="123">
        <v>2389263368.4699998</v>
      </c>
      <c r="F261" s="124">
        <f t="shared" ref="F261:F272" si="248">(E261/$E$273)</f>
        <v>7.3768301831698344E-2</v>
      </c>
      <c r="G261" s="115" t="s">
        <v>23</v>
      </c>
      <c r="H261" s="125">
        <v>583.57840642999997</v>
      </c>
      <c r="I261" s="115" t="s">
        <v>23</v>
      </c>
      <c r="J261" s="125">
        <v>583.57840642999997</v>
      </c>
      <c r="K261" s="126">
        <v>2471</v>
      </c>
      <c r="L261" s="48">
        <v>-8.6E-3</v>
      </c>
      <c r="M261" s="48">
        <v>0.65359999999999996</v>
      </c>
      <c r="N261" s="115" t="s">
        <v>23</v>
      </c>
      <c r="O261" s="123">
        <v>2422685921.6900001</v>
      </c>
      <c r="P261" s="124">
        <f t="shared" ref="P261:P272" si="249">(O261/$O$273)</f>
        <v>7.2997364404515763E-2</v>
      </c>
      <c r="Q261" s="115" t="s">
        <v>23</v>
      </c>
      <c r="R261" s="125">
        <v>591.70473396</v>
      </c>
      <c r="S261" s="115" t="s">
        <v>23</v>
      </c>
      <c r="T261" s="125">
        <v>591.70473396</v>
      </c>
      <c r="U261" s="126">
        <v>2463</v>
      </c>
      <c r="V261" s="48">
        <v>1.3899999999999999E-2</v>
      </c>
      <c r="W261" s="48">
        <v>0.67659999999999998</v>
      </c>
      <c r="X261" s="20">
        <f>((O261-E261)/E261)</f>
        <v>1.3988643387356201E-2</v>
      </c>
      <c r="Y261" s="20">
        <f>((T261-J261)/J261)</f>
        <v>1.3924996950645013E-2</v>
      </c>
      <c r="Z261" s="20">
        <f>((U261-K261)/K261)</f>
        <v>-3.2375556454876568E-3</v>
      </c>
      <c r="AA261" s="20">
        <f>V261-L261</f>
        <v>2.2499999999999999E-2</v>
      </c>
      <c r="AB261" s="21">
        <f>W261-M261</f>
        <v>2.300000000000002E-2</v>
      </c>
      <c r="AC261" s="263"/>
      <c r="AD261" s="214"/>
      <c r="AE261" s="127"/>
      <c r="AF261" s="234"/>
    </row>
    <row r="262" spans="1:32">
      <c r="A262" s="237">
        <v>2</v>
      </c>
      <c r="B262" s="238" t="s">
        <v>314</v>
      </c>
      <c r="C262" s="12" t="s">
        <v>276</v>
      </c>
      <c r="D262" s="115" t="s">
        <v>23</v>
      </c>
      <c r="E262" s="123">
        <v>3319655462.999999</v>
      </c>
      <c r="F262" s="124">
        <f t="shared" si="248"/>
        <v>0.10249407805077855</v>
      </c>
      <c r="G262" s="115" t="s">
        <v>23</v>
      </c>
      <c r="H262" s="36">
        <v>94.421338019461047</v>
      </c>
      <c r="I262" s="115" t="s">
        <v>23</v>
      </c>
      <c r="J262" s="36">
        <v>104.36042623203591</v>
      </c>
      <c r="K262" s="126">
        <v>3702</v>
      </c>
      <c r="L262" s="48">
        <v>-1.6650948526392279E-2</v>
      </c>
      <c r="M262" s="48">
        <v>0.59430000000000005</v>
      </c>
      <c r="N262" s="115" t="s">
        <v>23</v>
      </c>
      <c r="O262" s="123">
        <v>3441626627.9899998</v>
      </c>
      <c r="P262" s="124">
        <f t="shared" si="249"/>
        <v>0.10369882074207118</v>
      </c>
      <c r="Q262" s="115" t="s">
        <v>23</v>
      </c>
      <c r="R262" s="36">
        <v>97.890577742230533</v>
      </c>
      <c r="S262" s="115" t="s">
        <v>23</v>
      </c>
      <c r="T262" s="36">
        <v>108.19484908351797</v>
      </c>
      <c r="U262" s="126">
        <v>3702</v>
      </c>
      <c r="V262" s="48">
        <v>3.6742115665152349E-2</v>
      </c>
      <c r="W262" s="48">
        <v>0.66943394463078043</v>
      </c>
      <c r="X262" s="20">
        <f t="shared" ref="X262:X273" si="250">((O262-E262)/E262)</f>
        <v>3.6742115665152314E-2</v>
      </c>
      <c r="Y262" s="20">
        <f t="shared" ref="Y262:Y273" si="251">((T262-J262)/J262)</f>
        <v>3.6742115665152321E-2</v>
      </c>
      <c r="Z262" s="20">
        <f t="shared" ref="Z262:Z273" si="252">((U262-K262)/K262)</f>
        <v>0</v>
      </c>
      <c r="AA262" s="20">
        <f t="shared" ref="AA262:AA273" si="253">V262-L262</f>
        <v>5.3393064191544631E-2</v>
      </c>
      <c r="AB262" s="21">
        <f t="shared" ref="AB262:AB273" si="254">W262-M262</f>
        <v>7.513394463078038E-2</v>
      </c>
      <c r="AC262" s="263"/>
      <c r="AD262" s="214"/>
      <c r="AE262" s="127"/>
      <c r="AF262" s="216"/>
    </row>
    <row r="263" spans="1:32">
      <c r="A263" s="237">
        <v>3</v>
      </c>
      <c r="B263" s="238" t="s">
        <v>315</v>
      </c>
      <c r="C263" s="12" t="s">
        <v>49</v>
      </c>
      <c r="D263" s="115" t="s">
        <v>23</v>
      </c>
      <c r="E263" s="123">
        <v>808068008.32000005</v>
      </c>
      <c r="F263" s="124">
        <f t="shared" si="248"/>
        <v>2.4949030535909949E-2</v>
      </c>
      <c r="G263" s="115" t="s">
        <v>23</v>
      </c>
      <c r="H263" s="36">
        <v>59.845807000000001</v>
      </c>
      <c r="I263" s="115" t="s">
        <v>23</v>
      </c>
      <c r="J263" s="36">
        <v>60.152968999999999</v>
      </c>
      <c r="K263" s="126">
        <v>1847</v>
      </c>
      <c r="L263" s="48">
        <v>-1.89E-2</v>
      </c>
      <c r="M263" s="48">
        <v>0.47460000000000002</v>
      </c>
      <c r="N263" s="115" t="s">
        <v>23</v>
      </c>
      <c r="O263" s="123">
        <v>808605097.20000005</v>
      </c>
      <c r="P263" s="124">
        <f t="shared" si="249"/>
        <v>2.4363884897833692E-2</v>
      </c>
      <c r="Q263" s="115" t="s">
        <v>23</v>
      </c>
      <c r="R263" s="36">
        <v>59.885584000000001</v>
      </c>
      <c r="S263" s="115" t="s">
        <v>23</v>
      </c>
      <c r="T263" s="36">
        <v>60.204728000000003</v>
      </c>
      <c r="U263" s="126">
        <v>1847</v>
      </c>
      <c r="V263" s="48">
        <v>6.9999999999999999E-4</v>
      </c>
      <c r="W263" s="48">
        <v>0.66639999999999999</v>
      </c>
      <c r="X263" s="20">
        <f t="shared" si="250"/>
        <v>6.6465801698624438E-4</v>
      </c>
      <c r="Y263" s="20">
        <f t="shared" si="251"/>
        <v>8.6045628105246321E-4</v>
      </c>
      <c r="Z263" s="20">
        <f t="shared" si="252"/>
        <v>0</v>
      </c>
      <c r="AA263" s="20">
        <f t="shared" si="253"/>
        <v>1.9599999999999999E-2</v>
      </c>
      <c r="AB263" s="21">
        <f t="shared" si="254"/>
        <v>0.19179999999999997</v>
      </c>
      <c r="AC263" s="263"/>
      <c r="AD263" s="214"/>
      <c r="AE263" s="127"/>
      <c r="AF263" s="216"/>
    </row>
    <row r="264" spans="1:32">
      <c r="A264" s="237">
        <v>4</v>
      </c>
      <c r="B264" s="238" t="s">
        <v>316</v>
      </c>
      <c r="C264" s="12" t="s">
        <v>49</v>
      </c>
      <c r="D264" s="115" t="s">
        <v>23</v>
      </c>
      <c r="E264" s="123">
        <v>1610972634.49</v>
      </c>
      <c r="F264" s="124">
        <f t="shared" si="248"/>
        <v>4.9738642090245873E-2</v>
      </c>
      <c r="G264" s="115" t="s">
        <v>23</v>
      </c>
      <c r="H264" s="36">
        <v>136.800183</v>
      </c>
      <c r="I264" s="115" t="s">
        <v>23</v>
      </c>
      <c r="J264" s="36">
        <v>137.38519700000001</v>
      </c>
      <c r="K264" s="126">
        <v>1472</v>
      </c>
      <c r="L264" s="48">
        <v>1.1599999999999999E-2</v>
      </c>
      <c r="M264" s="48">
        <v>0.64219999999999999</v>
      </c>
      <c r="N264" s="115" t="s">
        <v>23</v>
      </c>
      <c r="O264" s="123">
        <v>1622537720.27</v>
      </c>
      <c r="P264" s="124">
        <f t="shared" si="249"/>
        <v>4.8888292191007675E-2</v>
      </c>
      <c r="Q264" s="115" t="s">
        <v>23</v>
      </c>
      <c r="R264" s="36">
        <v>137.782264</v>
      </c>
      <c r="S264" s="115" t="s">
        <v>23</v>
      </c>
      <c r="T264" s="36">
        <v>138.39487199999999</v>
      </c>
      <c r="U264" s="126">
        <v>1472</v>
      </c>
      <c r="V264" s="48">
        <v>7.1999999999999998E-3</v>
      </c>
      <c r="W264" s="48">
        <v>0.65390000000000004</v>
      </c>
      <c r="X264" s="20">
        <f t="shared" si="250"/>
        <v>7.1789461424720188E-3</v>
      </c>
      <c r="Y264" s="20">
        <f t="shared" si="251"/>
        <v>7.3492270058759471E-3</v>
      </c>
      <c r="Z264" s="20">
        <f t="shared" si="252"/>
        <v>0</v>
      </c>
      <c r="AA264" s="20">
        <f t="shared" si="253"/>
        <v>-4.3999999999999994E-3</v>
      </c>
      <c r="AB264" s="21">
        <f t="shared" si="254"/>
        <v>1.1700000000000044E-2</v>
      </c>
      <c r="AC264" s="263"/>
      <c r="AD264" s="214"/>
      <c r="AE264" s="127"/>
      <c r="AF264" s="216"/>
    </row>
    <row r="265" spans="1:32">
      <c r="A265" s="237">
        <v>5</v>
      </c>
      <c r="B265" s="238" t="s">
        <v>317</v>
      </c>
      <c r="C265" s="12" t="s">
        <v>318</v>
      </c>
      <c r="D265" s="115" t="s">
        <v>23</v>
      </c>
      <c r="E265" s="123">
        <v>1949825593.3</v>
      </c>
      <c r="F265" s="124">
        <f t="shared" si="248"/>
        <v>6.0200698166578331E-2</v>
      </c>
      <c r="G265" s="115" t="s">
        <v>23</v>
      </c>
      <c r="H265" s="36">
        <v>51810</v>
      </c>
      <c r="I265" s="115" t="s">
        <v>23</v>
      </c>
      <c r="J265" s="36">
        <v>56250</v>
      </c>
      <c r="K265" s="126">
        <v>1263</v>
      </c>
      <c r="L265" s="48">
        <v>-2E-3</v>
      </c>
      <c r="M265" s="48">
        <v>-0.08</v>
      </c>
      <c r="N265" s="115" t="s">
        <v>23</v>
      </c>
      <c r="O265" s="123">
        <v>1938697825.6400001</v>
      </c>
      <c r="P265" s="124">
        <f t="shared" si="249"/>
        <v>5.8414435970208241E-2</v>
      </c>
      <c r="Q265" s="115" t="s">
        <v>23</v>
      </c>
      <c r="R265" s="36">
        <v>52240</v>
      </c>
      <c r="S265" s="115" t="s">
        <v>23</v>
      </c>
      <c r="T265" s="36">
        <v>56700</v>
      </c>
      <c r="U265" s="126">
        <v>1263</v>
      </c>
      <c r="V265" s="48">
        <v>-6.0000000000000001E-3</v>
      </c>
      <c r="W265" s="48">
        <v>-0.08</v>
      </c>
      <c r="X265" s="20">
        <f t="shared" si="250"/>
        <v>-5.7070579534072869E-3</v>
      </c>
      <c r="Y265" s="20">
        <f t="shared" si="251"/>
        <v>8.0000000000000002E-3</v>
      </c>
      <c r="Z265" s="20">
        <f t="shared" si="252"/>
        <v>0</v>
      </c>
      <c r="AA265" s="20">
        <f t="shared" si="253"/>
        <v>-4.0000000000000001E-3</v>
      </c>
      <c r="AB265" s="21">
        <f t="shared" si="254"/>
        <v>0</v>
      </c>
      <c r="AC265" s="263"/>
      <c r="AD265" s="214"/>
      <c r="AE265" s="127"/>
      <c r="AF265" s="216"/>
    </row>
    <row r="266" spans="1:32">
      <c r="A266" s="237">
        <v>6</v>
      </c>
      <c r="B266" s="238" t="s">
        <v>319</v>
      </c>
      <c r="C266" s="12" t="s">
        <v>320</v>
      </c>
      <c r="D266" s="115" t="s">
        <v>23</v>
      </c>
      <c r="E266" s="123">
        <v>1884903786.6800001</v>
      </c>
      <c r="F266" s="124">
        <f t="shared" si="248"/>
        <v>5.8196242948537584E-2</v>
      </c>
      <c r="G266" s="115" t="s">
        <v>23</v>
      </c>
      <c r="H266" s="36">
        <v>1814.99</v>
      </c>
      <c r="I266" s="115" t="s">
        <v>23</v>
      </c>
      <c r="J266" s="36">
        <v>1814.99</v>
      </c>
      <c r="K266" s="126">
        <v>2256</v>
      </c>
      <c r="L266" s="48">
        <v>-1.9199999999999998E-2</v>
      </c>
      <c r="M266" s="48">
        <v>-7.1099999999999997E-2</v>
      </c>
      <c r="N266" s="115" t="s">
        <v>23</v>
      </c>
      <c r="O266" s="123">
        <v>1950683474.96</v>
      </c>
      <c r="P266" s="124">
        <f t="shared" si="249"/>
        <v>5.8775572675219705E-2</v>
      </c>
      <c r="Q266" s="115" t="s">
        <v>23</v>
      </c>
      <c r="R266" s="36">
        <v>2904</v>
      </c>
      <c r="S266" s="115" t="s">
        <v>23</v>
      </c>
      <c r="T266" s="36">
        <v>2904</v>
      </c>
      <c r="U266" s="126">
        <v>2256</v>
      </c>
      <c r="V266" s="48">
        <v>3.49E-2</v>
      </c>
      <c r="W266" s="48">
        <v>0.82909999999999995</v>
      </c>
      <c r="X266" s="20">
        <f t="shared" si="250"/>
        <v>3.4898167611972328E-2</v>
      </c>
      <c r="Y266" s="20">
        <f t="shared" si="251"/>
        <v>0.60000881547556739</v>
      </c>
      <c r="Z266" s="20">
        <f t="shared" si="252"/>
        <v>0</v>
      </c>
      <c r="AA266" s="20">
        <f t="shared" si="253"/>
        <v>5.4099999999999995E-2</v>
      </c>
      <c r="AB266" s="21">
        <f t="shared" si="254"/>
        <v>0.90019999999999989</v>
      </c>
      <c r="AC266" s="263"/>
      <c r="AD266" s="214"/>
      <c r="AE266" s="127"/>
      <c r="AF266" s="216"/>
    </row>
    <row r="267" spans="1:32">
      <c r="A267" s="237">
        <v>7</v>
      </c>
      <c r="B267" s="238" t="s">
        <v>321</v>
      </c>
      <c r="C267" s="12" t="s">
        <v>320</v>
      </c>
      <c r="D267" s="115" t="s">
        <v>23</v>
      </c>
      <c r="E267" s="123">
        <v>2332411938.7600002</v>
      </c>
      <c r="F267" s="124">
        <f t="shared" si="248"/>
        <v>7.2013018809426746E-2</v>
      </c>
      <c r="G267" s="115" t="s">
        <v>23</v>
      </c>
      <c r="H267" s="227" t="s">
        <v>349</v>
      </c>
      <c r="I267" s="228" t="s">
        <v>23</v>
      </c>
      <c r="J267" s="227">
        <v>1087</v>
      </c>
      <c r="K267" s="226">
        <v>10553</v>
      </c>
      <c r="L267" s="48">
        <v>-1.41E-2</v>
      </c>
      <c r="M267" s="48">
        <v>1.9599999999999999E-2</v>
      </c>
      <c r="N267" s="115" t="s">
        <v>23</v>
      </c>
      <c r="O267" s="123">
        <v>2397734368.7800002</v>
      </c>
      <c r="P267" s="124">
        <f t="shared" si="249"/>
        <v>7.2245555189824298E-2</v>
      </c>
      <c r="Q267" s="115" t="s">
        <v>23</v>
      </c>
      <c r="R267" s="227">
        <v>1270.5</v>
      </c>
      <c r="S267" s="228" t="s">
        <v>23</v>
      </c>
      <c r="T267" s="227">
        <v>1270.5</v>
      </c>
      <c r="U267" s="226">
        <v>10553</v>
      </c>
      <c r="V267" s="48">
        <v>2.8000000000000001E-2</v>
      </c>
      <c r="W267" s="48">
        <v>0.48620000000000002</v>
      </c>
      <c r="X267" s="20">
        <f t="shared" si="250"/>
        <v>2.8006386408195069E-2</v>
      </c>
      <c r="Y267" s="20">
        <f t="shared" si="251"/>
        <v>0.16881324747010121</v>
      </c>
      <c r="Z267" s="20">
        <f t="shared" si="252"/>
        <v>0</v>
      </c>
      <c r="AA267" s="20">
        <f t="shared" si="253"/>
        <v>4.2099999999999999E-2</v>
      </c>
      <c r="AB267" s="21">
        <f t="shared" si="254"/>
        <v>0.46660000000000001</v>
      </c>
      <c r="AC267" s="263"/>
      <c r="AD267" s="214"/>
      <c r="AE267" s="127"/>
      <c r="AF267" s="216"/>
    </row>
    <row r="268" spans="1:32">
      <c r="A268" s="237">
        <v>8</v>
      </c>
      <c r="B268" s="238" t="s">
        <v>322</v>
      </c>
      <c r="C268" s="12" t="s">
        <v>323</v>
      </c>
      <c r="D268" s="115" t="s">
        <v>23</v>
      </c>
      <c r="E268" s="123">
        <v>615939329.99000001</v>
      </c>
      <c r="F268" s="124">
        <f t="shared" si="248"/>
        <v>1.9017074050657085E-2</v>
      </c>
      <c r="G268" s="115" t="s">
        <v>23</v>
      </c>
      <c r="H268" s="36">
        <v>40.43</v>
      </c>
      <c r="I268" s="115" t="s">
        <v>23</v>
      </c>
      <c r="J268" s="36">
        <v>40.53</v>
      </c>
      <c r="K268" s="126">
        <v>5030</v>
      </c>
      <c r="L268" s="48">
        <v>-0.1313</v>
      </c>
      <c r="M268" s="48">
        <v>0.13819999999999999</v>
      </c>
      <c r="N268" s="115" t="s">
        <v>23</v>
      </c>
      <c r="O268" s="123">
        <v>618310793.30999994</v>
      </c>
      <c r="P268" s="124">
        <f t="shared" si="249"/>
        <v>1.8630173185226709E-2</v>
      </c>
      <c r="Q268" s="115" t="s">
        <v>23</v>
      </c>
      <c r="R268" s="36">
        <v>40.64</v>
      </c>
      <c r="S268" s="115" t="s">
        <v>23</v>
      </c>
      <c r="T268" s="36">
        <v>40.74</v>
      </c>
      <c r="U268" s="126">
        <v>5046</v>
      </c>
      <c r="V268" s="48">
        <v>8.8000000000000005E-3</v>
      </c>
      <c r="W268" s="48">
        <v>0.1482</v>
      </c>
      <c r="X268" s="20">
        <f t="shared" si="250"/>
        <v>3.8501573199399928E-3</v>
      </c>
      <c r="Y268" s="20">
        <f t="shared" si="251"/>
        <v>5.1813471502590884E-3</v>
      </c>
      <c r="Z268" s="20">
        <f t="shared" si="252"/>
        <v>3.1809145129224653E-3</v>
      </c>
      <c r="AA268" s="20">
        <f t="shared" si="253"/>
        <v>0.1401</v>
      </c>
      <c r="AB268" s="21">
        <f t="shared" si="254"/>
        <v>1.0000000000000009E-2</v>
      </c>
      <c r="AC268" s="263"/>
      <c r="AD268" s="214"/>
      <c r="AE268" s="127"/>
      <c r="AF268" s="216"/>
    </row>
    <row r="269" spans="1:32">
      <c r="A269" s="237">
        <v>9</v>
      </c>
      <c r="B269" s="238" t="s">
        <v>324</v>
      </c>
      <c r="C269" s="12" t="s">
        <v>323</v>
      </c>
      <c r="D269" s="115" t="s">
        <v>23</v>
      </c>
      <c r="E269" s="128">
        <v>2278170566.3400002</v>
      </c>
      <c r="F269" s="124">
        <f t="shared" si="248"/>
        <v>7.033832108240036E-2</v>
      </c>
      <c r="G269" s="115" t="s">
        <v>23</v>
      </c>
      <c r="H269" s="36">
        <v>25.24</v>
      </c>
      <c r="I269" s="115" t="s">
        <v>23</v>
      </c>
      <c r="J269" s="36">
        <v>25.34</v>
      </c>
      <c r="K269" s="126">
        <v>6395</v>
      </c>
      <c r="L269" s="48">
        <v>-0.05</v>
      </c>
      <c r="M269" s="48">
        <v>0.62849999999999995</v>
      </c>
      <c r="N269" s="115" t="s">
        <v>23</v>
      </c>
      <c r="O269" s="128">
        <v>2375995572.8099999</v>
      </c>
      <c r="P269" s="124">
        <f t="shared" si="249"/>
        <v>7.1590548778580301E-2</v>
      </c>
      <c r="Q269" s="115" t="s">
        <v>23</v>
      </c>
      <c r="R269" s="36">
        <v>26.36</v>
      </c>
      <c r="S269" s="115" t="s">
        <v>23</v>
      </c>
      <c r="T269" s="36">
        <v>26.46</v>
      </c>
      <c r="U269" s="126">
        <v>6422</v>
      </c>
      <c r="V269" s="48">
        <v>1.7500000000000002E-2</v>
      </c>
      <c r="W269" s="48">
        <v>0.70050000000000001</v>
      </c>
      <c r="X269" s="20">
        <f t="shared" si="250"/>
        <v>4.2940159053657147E-2</v>
      </c>
      <c r="Y269" s="20">
        <f t="shared" si="251"/>
        <v>4.4198895027624349E-2</v>
      </c>
      <c r="Z269" s="20">
        <f t="shared" si="252"/>
        <v>4.2220484753713837E-3</v>
      </c>
      <c r="AA269" s="20">
        <f t="shared" si="253"/>
        <v>6.7500000000000004E-2</v>
      </c>
      <c r="AB269" s="21">
        <f t="shared" si="254"/>
        <v>7.2000000000000064E-2</v>
      </c>
      <c r="AC269" s="263"/>
      <c r="AD269" s="214"/>
      <c r="AE269" s="127"/>
      <c r="AF269" s="216"/>
    </row>
    <row r="270" spans="1:32" ht="15" customHeight="1">
      <c r="A270" s="237">
        <v>10</v>
      </c>
      <c r="B270" s="238" t="s">
        <v>325</v>
      </c>
      <c r="C270" s="12" t="s">
        <v>323</v>
      </c>
      <c r="D270" s="115" t="s">
        <v>23</v>
      </c>
      <c r="E270" s="123">
        <v>456754767.70999998</v>
      </c>
      <c r="F270" s="124">
        <f t="shared" si="248"/>
        <v>1.4102264326378974E-2</v>
      </c>
      <c r="G270" s="115" t="s">
        <v>23</v>
      </c>
      <c r="H270" s="36">
        <v>147.62</v>
      </c>
      <c r="I270" s="115" t="s">
        <v>23</v>
      </c>
      <c r="J270" s="36">
        <v>149.62</v>
      </c>
      <c r="K270" s="126">
        <v>2677</v>
      </c>
      <c r="L270" s="48">
        <v>-6.0400000000000002E-2</v>
      </c>
      <c r="M270" s="48">
        <v>-6.6900000000000001E-2</v>
      </c>
      <c r="N270" s="115" t="s">
        <v>23</v>
      </c>
      <c r="O270" s="123">
        <v>456999417.63</v>
      </c>
      <c r="P270" s="124">
        <f t="shared" si="249"/>
        <v>1.3769739082859628E-2</v>
      </c>
      <c r="Q270" s="115" t="s">
        <v>23</v>
      </c>
      <c r="R270" s="36">
        <v>147.69999999999999</v>
      </c>
      <c r="S270" s="115" t="s">
        <v>23</v>
      </c>
      <c r="T270" s="36">
        <v>149.69999999999999</v>
      </c>
      <c r="U270" s="126">
        <v>2668</v>
      </c>
      <c r="V270" s="48">
        <v>0.11849999999999999</v>
      </c>
      <c r="W270" s="48">
        <v>4.36E-2</v>
      </c>
      <c r="X270" s="20">
        <f t="shared" si="250"/>
        <v>5.3562641770900647E-4</v>
      </c>
      <c r="Y270" s="20">
        <f t="shared" si="251"/>
        <v>5.346878759523064E-4</v>
      </c>
      <c r="Z270" s="20">
        <f t="shared" si="252"/>
        <v>-3.3619723571161747E-3</v>
      </c>
      <c r="AA270" s="20">
        <f t="shared" si="253"/>
        <v>0.1789</v>
      </c>
      <c r="AB270" s="21">
        <f t="shared" si="254"/>
        <v>0.1105</v>
      </c>
      <c r="AC270" s="263"/>
      <c r="AD270" s="214"/>
      <c r="AE270" s="215"/>
      <c r="AF270" s="234"/>
    </row>
    <row r="271" spans="1:32">
      <c r="A271" s="230">
        <v>11</v>
      </c>
      <c r="B271" s="238" t="s">
        <v>326</v>
      </c>
      <c r="C271" s="12" t="s">
        <v>323</v>
      </c>
      <c r="D271" s="115" t="s">
        <v>23</v>
      </c>
      <c r="E271" s="123">
        <v>14158794282.620001</v>
      </c>
      <c r="F271" s="124">
        <f t="shared" si="248"/>
        <v>0.4371515606009056</v>
      </c>
      <c r="G271" s="115" t="s">
        <v>23</v>
      </c>
      <c r="H271" s="36">
        <v>89.65</v>
      </c>
      <c r="I271" s="115" t="s">
        <v>23</v>
      </c>
      <c r="J271" s="36">
        <v>89.95</v>
      </c>
      <c r="K271" s="126">
        <v>8521</v>
      </c>
      <c r="L271" s="48">
        <v>-4.6399999999999997E-2</v>
      </c>
      <c r="M271" s="48">
        <v>0.56540000000000001</v>
      </c>
      <c r="N271" s="115" t="s">
        <v>23</v>
      </c>
      <c r="O271" s="123">
        <v>14552942967.6</v>
      </c>
      <c r="P271" s="124">
        <f t="shared" si="249"/>
        <v>0.43849120988121404</v>
      </c>
      <c r="Q271" s="115" t="s">
        <v>23</v>
      </c>
      <c r="R271" s="36">
        <v>92.21</v>
      </c>
      <c r="S271" s="115" t="s">
        <v>23</v>
      </c>
      <c r="T271" s="36">
        <v>92.41</v>
      </c>
      <c r="U271" s="126">
        <v>8491</v>
      </c>
      <c r="V271" s="48">
        <v>-1E-3</v>
      </c>
      <c r="W271" s="48">
        <v>0.60819999999999996</v>
      </c>
      <c r="X271" s="20">
        <f t="shared" si="250"/>
        <v>2.7837729478407583E-2</v>
      </c>
      <c r="Y271" s="20">
        <f t="shared" si="251"/>
        <v>2.7348526959421832E-2</v>
      </c>
      <c r="Z271" s="20">
        <f t="shared" si="252"/>
        <v>-3.5207135312756719E-3</v>
      </c>
      <c r="AA271" s="20">
        <f t="shared" si="253"/>
        <v>4.5399999999999996E-2</v>
      </c>
      <c r="AB271" s="21">
        <f t="shared" si="254"/>
        <v>4.2799999999999949E-2</v>
      </c>
      <c r="AC271" s="263"/>
      <c r="AD271" s="214"/>
      <c r="AE271" s="215"/>
      <c r="AF271" s="216"/>
    </row>
    <row r="272" spans="1:32">
      <c r="A272" s="230">
        <v>12</v>
      </c>
      <c r="B272" s="238" t="s">
        <v>327</v>
      </c>
      <c r="C272" s="12" t="s">
        <v>323</v>
      </c>
      <c r="D272" s="115" t="s">
        <v>23</v>
      </c>
      <c r="E272" s="128">
        <v>583994090.13</v>
      </c>
      <c r="F272" s="124">
        <f t="shared" si="248"/>
        <v>1.8030767506482536E-2</v>
      </c>
      <c r="G272" s="115" t="s">
        <v>23</v>
      </c>
      <c r="H272" s="36">
        <v>99.85</v>
      </c>
      <c r="I272" s="115" t="s">
        <v>23</v>
      </c>
      <c r="J272" s="36">
        <v>100.05</v>
      </c>
      <c r="K272" s="126">
        <v>4349</v>
      </c>
      <c r="L272" s="48">
        <v>-0.11559999999999999</v>
      </c>
      <c r="M272" s="48">
        <v>0.75929999999999997</v>
      </c>
      <c r="N272" s="115" t="s">
        <v>23</v>
      </c>
      <c r="O272" s="128">
        <v>601856837</v>
      </c>
      <c r="P272" s="124">
        <f t="shared" si="249"/>
        <v>1.8134403001438627E-2</v>
      </c>
      <c r="Q272" s="115" t="s">
        <v>23</v>
      </c>
      <c r="R272" s="36">
        <v>102.97</v>
      </c>
      <c r="S272" s="115" t="s">
        <v>23</v>
      </c>
      <c r="T272" s="36">
        <v>103.17</v>
      </c>
      <c r="U272" s="126">
        <v>4336</v>
      </c>
      <c r="V272" s="48">
        <v>0.15770000000000001</v>
      </c>
      <c r="W272" s="48">
        <v>0.81410000000000005</v>
      </c>
      <c r="X272" s="20">
        <f t="shared" si="250"/>
        <v>3.0587204856856801E-2</v>
      </c>
      <c r="Y272" s="20">
        <f t="shared" si="251"/>
        <v>3.1184407796101994E-2</v>
      </c>
      <c r="Z272" s="20">
        <f t="shared" si="252"/>
        <v>-2.9891929179121637E-3</v>
      </c>
      <c r="AA272" s="20">
        <f t="shared" si="253"/>
        <v>0.27329999999999999</v>
      </c>
      <c r="AB272" s="21">
        <f t="shared" si="254"/>
        <v>5.4800000000000071E-2</v>
      </c>
      <c r="AC272" s="263"/>
      <c r="AD272" s="214"/>
      <c r="AE272" s="127"/>
      <c r="AF272" s="234"/>
    </row>
    <row r="273" spans="1:32">
      <c r="A273" s="242"/>
      <c r="B273" s="242"/>
      <c r="C273" s="129" t="s">
        <v>328</v>
      </c>
      <c r="D273" s="130"/>
      <c r="E273" s="117">
        <f>SUM(E261:E272)</f>
        <v>32388753829.810001</v>
      </c>
      <c r="F273" s="118"/>
      <c r="G273" s="118"/>
      <c r="H273" s="118"/>
      <c r="I273" s="118"/>
      <c r="J273" s="119"/>
      <c r="K273" s="117">
        <f>SUM(K261:K272)</f>
        <v>50536</v>
      </c>
      <c r="L273" s="120"/>
      <c r="M273" s="120"/>
      <c r="N273" s="120"/>
      <c r="O273" s="117">
        <f>SUM(O261:O272)</f>
        <v>33188676624.880005</v>
      </c>
      <c r="P273" s="118"/>
      <c r="Q273" s="118"/>
      <c r="R273" s="118"/>
      <c r="S273" s="118"/>
      <c r="T273" s="119"/>
      <c r="U273" s="117">
        <f>SUM(U261:U272)</f>
        <v>50519</v>
      </c>
      <c r="V273" s="120"/>
      <c r="W273" s="120"/>
      <c r="X273" s="20">
        <f t="shared" si="250"/>
        <v>2.4697547774554067E-2</v>
      </c>
      <c r="Y273" s="20" t="e">
        <f t="shared" si="251"/>
        <v>#DIV/0!</v>
      </c>
      <c r="Z273" s="20">
        <f t="shared" si="252"/>
        <v>-3.3639385784391324E-4</v>
      </c>
      <c r="AA273" s="20">
        <f t="shared" si="253"/>
        <v>0</v>
      </c>
      <c r="AB273" s="21">
        <f t="shared" si="254"/>
        <v>0</v>
      </c>
      <c r="AC273" s="263"/>
      <c r="AD273" s="216"/>
      <c r="AE273" s="216"/>
      <c r="AF273" s="235"/>
    </row>
    <row r="274" spans="1:32">
      <c r="A274" s="131"/>
      <c r="B274" s="131"/>
      <c r="C274" s="132" t="s">
        <v>329</v>
      </c>
      <c r="D274" s="133"/>
      <c r="E274" s="134">
        <f>SUM(E244,E253,E258,E273)</f>
        <v>9804358729481.3789</v>
      </c>
      <c r="F274" s="135"/>
      <c r="G274" s="135"/>
      <c r="H274" s="135"/>
      <c r="I274" s="135"/>
      <c r="J274" s="136"/>
      <c r="K274" s="134">
        <f>SUM(K244,K253,K258,K273)</f>
        <v>1532117</v>
      </c>
      <c r="L274" s="137"/>
      <c r="M274" s="137"/>
      <c r="N274" s="137"/>
      <c r="O274" s="134">
        <f>SUM(O244,O253,O258,O273)</f>
        <v>9823329252066.9277</v>
      </c>
      <c r="P274" s="135"/>
      <c r="Q274" s="135"/>
      <c r="R274" s="135"/>
      <c r="S274" s="135"/>
      <c r="T274" s="134"/>
      <c r="U274" s="134">
        <f>SUM(U244,U253,U258,U273)</f>
        <v>1632936</v>
      </c>
      <c r="V274" s="138"/>
      <c r="W274" s="134"/>
      <c r="X274" s="139"/>
      <c r="Y274" s="140"/>
      <c r="Z274" s="140"/>
      <c r="AA274" s="141"/>
      <c r="AB274" s="265"/>
      <c r="AC274" s="216"/>
      <c r="AD274" s="216"/>
      <c r="AE274" s="216"/>
      <c r="AF274" s="71"/>
    </row>
    <row r="275" spans="1:32">
      <c r="A275" s="142"/>
      <c r="B275" s="142" t="s">
        <v>354</v>
      </c>
      <c r="C275" s="143">
        <v>1331.2027</v>
      </c>
      <c r="D275" s="144"/>
      <c r="E275" s="144"/>
      <c r="F275" s="144"/>
      <c r="G275" s="144"/>
      <c r="H275" s="144"/>
      <c r="I275" s="144"/>
      <c r="J275" s="144"/>
      <c r="K275" s="144"/>
      <c r="L275" s="144"/>
      <c r="M275" s="144"/>
      <c r="N275" s="144"/>
      <c r="O275" s="144"/>
      <c r="P275" s="144"/>
      <c r="Q275" s="144"/>
      <c r="R275" s="144"/>
      <c r="S275" s="144"/>
      <c r="T275" s="144"/>
      <c r="U275" s="144"/>
      <c r="V275" s="144"/>
      <c r="W275" s="144"/>
      <c r="X275" s="144"/>
      <c r="Y275" s="144"/>
      <c r="Z275" s="144"/>
      <c r="AA275" s="144"/>
      <c r="AB275" s="144"/>
      <c r="AD275" s="216"/>
      <c r="AE275" s="216"/>
    </row>
    <row r="276" spans="1:32">
      <c r="B276" s="84"/>
    </row>
    <row r="277" spans="1:32">
      <c r="B277" s="84"/>
      <c r="D277" s="145"/>
      <c r="E277" s="116"/>
      <c r="O277" s="116"/>
    </row>
    <row r="278" spans="1:32" ht="15">
      <c r="B278" s="146"/>
      <c r="C278" s="147"/>
      <c r="D278" s="147"/>
      <c r="E278" s="148"/>
      <c r="H278" s="149"/>
      <c r="I278" s="149"/>
      <c r="J278" s="149"/>
      <c r="L278" s="150"/>
      <c r="M278" s="151"/>
      <c r="N278" s="151"/>
    </row>
    <row r="279" spans="1:32">
      <c r="C279" s="84"/>
      <c r="D279" s="84"/>
    </row>
    <row r="280" spans="1:32">
      <c r="O280" s="100"/>
    </row>
    <row r="281" spans="1:32">
      <c r="B281" s="145"/>
    </row>
    <row r="282" spans="1:32">
      <c r="O282" s="30"/>
    </row>
  </sheetData>
  <sheetProtection algorithmName="SHA-512" hashValue="0YpBkWoBAIL5FvBOGFvty6EbLK4z0/PcmzPs9aG9X6vDH4CsaiJNqkRj9Q/ZGHGSGpHWcJGEr1FsAE4QLKq51g==" saltValue="UuWGuQa8Eos4tlAB4GtXMQ==" spinCount="100000" sheet="1" objects="1" scenarios="1"/>
  <mergeCells count="34">
    <mergeCell ref="A1:AB1"/>
    <mergeCell ref="D2:M2"/>
    <mergeCell ref="N2:W2"/>
    <mergeCell ref="X2:Z2"/>
    <mergeCell ref="AA2:AB2"/>
    <mergeCell ref="B4:AB4"/>
    <mergeCell ref="B5:AB5"/>
    <mergeCell ref="B29:AB29"/>
    <mergeCell ref="B30:AB30"/>
    <mergeCell ref="B81:AB81"/>
    <mergeCell ref="B82:AB82"/>
    <mergeCell ref="B122:AB122"/>
    <mergeCell ref="B123:AB123"/>
    <mergeCell ref="B124:AB124"/>
    <mergeCell ref="B143:AB143"/>
    <mergeCell ref="B144:AB144"/>
    <mergeCell ref="B166:AB166"/>
    <mergeCell ref="B167:AB167"/>
    <mergeCell ref="B175:AB175"/>
    <mergeCell ref="B176:AB176"/>
    <mergeCell ref="B209:AB209"/>
    <mergeCell ref="B210:AB210"/>
    <mergeCell ref="B215:AB215"/>
    <mergeCell ref="B216:AB216"/>
    <mergeCell ref="B217:AB217"/>
    <mergeCell ref="B246:AB246"/>
    <mergeCell ref="B255:AB255"/>
    <mergeCell ref="B259:AB259"/>
    <mergeCell ref="B260:AB260"/>
    <mergeCell ref="B220:AB220"/>
    <mergeCell ref="B221:AB221"/>
    <mergeCell ref="B237:AB237"/>
    <mergeCell ref="B238:AB238"/>
    <mergeCell ref="B245:AA245"/>
  </mergeCells>
  <pageMargins left="0.7" right="0.7" top="0.75" bottom="0.75" header="0.3" footer="0.3"/>
  <pageSetup paperSize="9" orientation="portrait" horizontalDpi="300" verticalDpi="300" r:id="rId1"/>
  <ignoredErrors>
    <ignoredError sqref="F107 F87 P56 F39 P150 F150 R160 T160" formula="1"/>
    <ignoredError sqref="Y174 Y28 Y80 Y121 Y165 Y208 Y214 Y243 Y273 Z256:Z257 X57:Z57 X150 X137:Z137 X52:Z52" evalError="1"/>
    <ignoredError sqref="V162:W16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H44"/>
  <sheetViews>
    <sheetView workbookViewId="0">
      <selection activeCell="G9" sqref="G9"/>
    </sheetView>
  </sheetViews>
  <sheetFormatPr defaultColWidth="9" defaultRowHeight="14.4"/>
  <cols>
    <col min="1" max="1" width="34" style="152" customWidth="1"/>
    <col min="2" max="2" width="15.6640625" style="152" customWidth="1"/>
    <col min="3" max="3" width="16.109375" style="152" customWidth="1"/>
    <col min="4" max="5" width="9" style="152"/>
  </cols>
  <sheetData>
    <row r="1" spans="1:8">
      <c r="A1" s="153"/>
      <c r="B1" s="153"/>
      <c r="C1" s="153"/>
      <c r="D1" s="153"/>
      <c r="E1" s="154"/>
      <c r="F1" s="152"/>
      <c r="G1" s="154"/>
      <c r="H1" s="152"/>
    </row>
    <row r="2" spans="1:8" ht="27.6">
      <c r="A2" s="194" t="s">
        <v>330</v>
      </c>
      <c r="B2" s="195" t="s">
        <v>351</v>
      </c>
      <c r="C2" s="195" t="s">
        <v>357</v>
      </c>
      <c r="D2" s="196"/>
      <c r="E2" s="154"/>
      <c r="F2" s="152"/>
      <c r="G2" s="154"/>
      <c r="H2" s="152"/>
    </row>
    <row r="3" spans="1:8">
      <c r="A3" s="197" t="s">
        <v>20</v>
      </c>
      <c r="B3" s="198">
        <f t="shared" ref="B3:C10" si="0">B13</f>
        <v>233.75169106056018</v>
      </c>
      <c r="C3" s="198">
        <f t="shared" si="0"/>
        <v>237.81038043713556</v>
      </c>
      <c r="D3" s="196"/>
      <c r="E3" s="154"/>
      <c r="F3" s="152"/>
      <c r="G3" s="154"/>
      <c r="H3" s="152"/>
    </row>
    <row r="4" spans="1:8" ht="15.6" customHeight="1">
      <c r="A4" s="194" t="s">
        <v>331</v>
      </c>
      <c r="B4" s="199">
        <f t="shared" si="0"/>
        <v>6492.5166415904814</v>
      </c>
      <c r="C4" s="199">
        <f t="shared" si="0"/>
        <v>6513.6259008078268</v>
      </c>
      <c r="D4" s="196"/>
      <c r="E4" s="154"/>
      <c r="F4" s="152"/>
      <c r="G4" s="154"/>
      <c r="H4" s="152"/>
    </row>
    <row r="5" spans="1:8" ht="16.2" customHeight="1">
      <c r="A5" s="194" t="s">
        <v>332</v>
      </c>
      <c r="B5" s="198">
        <f t="shared" si="0"/>
        <v>232.83941056572669</v>
      </c>
      <c r="C5" s="198">
        <f t="shared" si="0"/>
        <v>232.15211579896203</v>
      </c>
      <c r="D5" s="196"/>
      <c r="E5" s="154"/>
      <c r="F5" s="152"/>
      <c r="G5" s="154"/>
      <c r="H5" s="152"/>
    </row>
    <row r="6" spans="1:8">
      <c r="A6" s="194" t="s">
        <v>184</v>
      </c>
      <c r="B6" s="199">
        <f t="shared" si="0"/>
        <v>1741.9435152224078</v>
      </c>
      <c r="C6" s="199">
        <f t="shared" si="0"/>
        <v>1730.5418037014326</v>
      </c>
      <c r="D6" s="196"/>
      <c r="E6" s="154"/>
      <c r="F6" s="152"/>
      <c r="G6" s="154"/>
      <c r="H6" s="152"/>
    </row>
    <row r="7" spans="1:8">
      <c r="A7" s="194" t="s">
        <v>333</v>
      </c>
      <c r="B7" s="198">
        <f t="shared" si="0"/>
        <v>519.09282959393011</v>
      </c>
      <c r="C7" s="198">
        <f t="shared" si="0"/>
        <v>519.41473871742687</v>
      </c>
      <c r="D7" s="196"/>
      <c r="E7" s="154"/>
      <c r="F7" s="152"/>
      <c r="G7" s="154"/>
      <c r="H7" s="152"/>
    </row>
    <row r="8" spans="1:8">
      <c r="A8" s="194" t="s">
        <v>233</v>
      </c>
      <c r="B8" s="200">
        <f t="shared" si="0"/>
        <v>182.21536254489922</v>
      </c>
      <c r="C8" s="200">
        <f t="shared" si="0"/>
        <v>184.17967039801761</v>
      </c>
      <c r="D8" s="196"/>
      <c r="E8" s="154"/>
      <c r="F8" s="152"/>
      <c r="G8" s="154"/>
      <c r="H8" s="152"/>
    </row>
    <row r="9" spans="1:8">
      <c r="A9" s="194" t="s">
        <v>269</v>
      </c>
      <c r="B9" s="198">
        <f t="shared" si="0"/>
        <v>19.739565781869999</v>
      </c>
      <c r="C9" s="198">
        <f t="shared" si="0"/>
        <v>20.281641776650002</v>
      </c>
      <c r="D9" s="196"/>
      <c r="E9" s="154"/>
      <c r="F9" s="152"/>
      <c r="G9" s="154"/>
      <c r="H9" s="152"/>
    </row>
    <row r="10" spans="1:8">
      <c r="A10" s="194" t="s">
        <v>334</v>
      </c>
      <c r="B10" s="198">
        <f t="shared" si="0"/>
        <v>148.44230448199531</v>
      </c>
      <c r="C10" s="198">
        <f t="shared" si="0"/>
        <v>150.59492627068343</v>
      </c>
      <c r="D10" s="196"/>
      <c r="E10" s="154"/>
      <c r="F10" s="152"/>
      <c r="G10" s="154"/>
      <c r="H10" s="152"/>
    </row>
    <row r="11" spans="1:8">
      <c r="A11" s="194" t="s">
        <v>301</v>
      </c>
      <c r="B11" s="198">
        <f>B21</f>
        <v>53.791006311330342</v>
      </c>
      <c r="C11" s="198">
        <f>C21</f>
        <v>53.8613243980002</v>
      </c>
      <c r="D11" s="196"/>
      <c r="E11" s="154"/>
      <c r="F11" s="152"/>
      <c r="G11" s="154"/>
      <c r="H11" s="152"/>
    </row>
    <row r="12" spans="1:8">
      <c r="A12" s="153"/>
      <c r="B12" s="153"/>
      <c r="C12" s="153"/>
      <c r="D12" s="153"/>
      <c r="E12" s="154"/>
      <c r="F12" s="152"/>
      <c r="G12" s="154"/>
      <c r="H12" s="152"/>
    </row>
    <row r="13" spans="1:8">
      <c r="A13" s="201" t="s">
        <v>20</v>
      </c>
      <c r="B13" s="155">
        <f>'Weekly Valuation'!E28/1000000000</f>
        <v>233.75169106056018</v>
      </c>
      <c r="C13" s="156">
        <f>'Weekly Valuation'!O28/1000000000</f>
        <v>237.81038043713556</v>
      </c>
      <c r="D13" s="153"/>
      <c r="E13" s="154"/>
      <c r="F13" s="152"/>
      <c r="G13" s="154"/>
      <c r="H13" s="152"/>
    </row>
    <row r="14" spans="1:8">
      <c r="A14" s="157" t="s">
        <v>331</v>
      </c>
      <c r="B14" s="155">
        <f>'Weekly Valuation'!E80/1000000000</f>
        <v>6492.5166415904814</v>
      </c>
      <c r="C14" s="202">
        <f>'Weekly Valuation'!O80/1000000000</f>
        <v>6513.6259008078268</v>
      </c>
      <c r="D14" s="153"/>
      <c r="E14" s="154"/>
      <c r="F14" s="152"/>
      <c r="G14" s="154"/>
      <c r="H14" s="152"/>
    </row>
    <row r="15" spans="1:8">
      <c r="A15" s="157" t="s">
        <v>332</v>
      </c>
      <c r="B15" s="155">
        <f>'Weekly Valuation'!E121/1000000000</f>
        <v>232.83941056572669</v>
      </c>
      <c r="C15" s="156">
        <f>'Weekly Valuation'!O121/1000000000</f>
        <v>232.15211579896203</v>
      </c>
      <c r="D15" s="153"/>
      <c r="E15" s="154"/>
      <c r="F15" s="152"/>
      <c r="G15" s="154"/>
      <c r="H15" s="152"/>
    </row>
    <row r="16" spans="1:8">
      <c r="A16" s="157" t="s">
        <v>184</v>
      </c>
      <c r="B16" s="155">
        <f>'Weekly Valuation'!E165/1000000000</f>
        <v>1741.9435152224078</v>
      </c>
      <c r="C16" s="202">
        <f>'Weekly Valuation'!O165/1000000000</f>
        <v>1730.5418037014326</v>
      </c>
      <c r="D16" s="153"/>
      <c r="E16" s="154"/>
      <c r="F16" s="152"/>
      <c r="G16" s="154"/>
      <c r="H16" s="152"/>
    </row>
    <row r="17" spans="1:8">
      <c r="A17" s="157" t="s">
        <v>333</v>
      </c>
      <c r="B17" s="155">
        <f>'Weekly Valuation'!E174/1000000000</f>
        <v>519.09282959393011</v>
      </c>
      <c r="C17" s="156">
        <f>'Weekly Valuation'!O174/1000000000</f>
        <v>519.41473871742687</v>
      </c>
      <c r="D17" s="153"/>
      <c r="E17" s="154"/>
      <c r="F17" s="152"/>
      <c r="G17" s="154"/>
      <c r="H17" s="152"/>
    </row>
    <row r="18" spans="1:8">
      <c r="A18" s="157" t="s">
        <v>233</v>
      </c>
      <c r="B18" s="155">
        <f>'Weekly Valuation'!E208/1000000000</f>
        <v>182.21536254489922</v>
      </c>
      <c r="C18" s="203">
        <f>'Weekly Valuation'!O208/1000000000</f>
        <v>184.17967039801761</v>
      </c>
      <c r="D18" s="153"/>
      <c r="F18" s="152"/>
      <c r="G18" s="154"/>
      <c r="H18" s="152"/>
    </row>
    <row r="19" spans="1:8">
      <c r="A19" s="157" t="s">
        <v>269</v>
      </c>
      <c r="B19" s="155">
        <f>'Weekly Valuation'!E214/1000000000</f>
        <v>19.739565781869999</v>
      </c>
      <c r="C19" s="156">
        <f>'Weekly Valuation'!O214/1000000000</f>
        <v>20.281641776650002</v>
      </c>
      <c r="D19" s="153"/>
      <c r="F19" s="152"/>
      <c r="G19" s="154"/>
      <c r="H19" s="152"/>
    </row>
    <row r="20" spans="1:8">
      <c r="A20" s="157" t="s">
        <v>334</v>
      </c>
      <c r="B20" s="155">
        <f>'Weekly Valuation'!E243/1000000000</f>
        <v>148.44230448199531</v>
      </c>
      <c r="C20" s="156">
        <f>'Weekly Valuation'!O243/1000000000</f>
        <v>150.59492627068343</v>
      </c>
      <c r="D20" s="153"/>
      <c r="F20" s="152"/>
      <c r="G20" s="154"/>
      <c r="H20" s="152"/>
    </row>
    <row r="21" spans="1:8">
      <c r="A21" s="157" t="s">
        <v>301</v>
      </c>
      <c r="B21" s="155">
        <f>'Weekly Valuation'!E253/1000000000</f>
        <v>53.791006311330342</v>
      </c>
      <c r="C21" s="156">
        <f>'Weekly Valuation'!O253/1000000000</f>
        <v>53.8613243980002</v>
      </c>
      <c r="D21" s="153"/>
      <c r="F21" s="152"/>
      <c r="G21" s="154"/>
      <c r="H21" s="152"/>
    </row>
    <row r="22" spans="1:8">
      <c r="A22" s="158"/>
      <c r="B22" s="153"/>
      <c r="C22" s="159"/>
      <c r="D22" s="153"/>
      <c r="F22" s="152"/>
      <c r="G22" s="154"/>
      <c r="H22" s="152"/>
    </row>
    <row r="23" spans="1:8">
      <c r="A23" s="160"/>
      <c r="B23" s="159"/>
      <c r="C23" s="161"/>
      <c r="F23" s="152"/>
      <c r="G23" s="154"/>
      <c r="H23" s="152"/>
    </row>
    <row r="24" spans="1:8">
      <c r="A24" s="160"/>
      <c r="B24" s="159"/>
      <c r="C24" s="159"/>
      <c r="F24" s="152"/>
      <c r="G24" s="154"/>
      <c r="H24" s="152"/>
    </row>
    <row r="25" spans="1:8">
      <c r="A25" s="160"/>
      <c r="B25" s="159"/>
      <c r="C25" s="159"/>
      <c r="E25" s="154"/>
      <c r="F25" s="152"/>
      <c r="G25" s="154"/>
      <c r="H25" s="152"/>
    </row>
    <row r="26" spans="1:8">
      <c r="A26" s="160"/>
      <c r="B26" s="159"/>
      <c r="C26" s="159"/>
      <c r="F26" s="152"/>
      <c r="G26" s="152"/>
      <c r="H26" s="152"/>
    </row>
    <row r="27" spans="1:8">
      <c r="A27" s="162"/>
      <c r="B27" s="163"/>
      <c r="C27" s="163"/>
      <c r="F27" s="152"/>
      <c r="G27" s="152"/>
      <c r="H27" s="152"/>
    </row>
    <row r="28" spans="1:8">
      <c r="A28" s="154"/>
      <c r="B28" s="154"/>
      <c r="C28" s="154"/>
      <c r="F28" s="152"/>
      <c r="G28" s="152"/>
      <c r="H28" s="152"/>
    </row>
    <row r="29" spans="1:8">
      <c r="A29" s="154"/>
      <c r="B29" s="154"/>
      <c r="C29" s="154"/>
      <c r="F29" s="152"/>
      <c r="G29" s="152"/>
      <c r="H29" s="152"/>
    </row>
    <row r="30" spans="1:8">
      <c r="A30" s="154"/>
      <c r="B30" s="154"/>
      <c r="C30" s="154"/>
      <c r="F30" s="152"/>
    </row>
    <row r="31" spans="1:8">
      <c r="A31" s="154"/>
      <c r="B31" s="154"/>
      <c r="C31" s="154"/>
      <c r="F31" s="152"/>
    </row>
    <row r="32" spans="1:8">
      <c r="A32" s="154"/>
      <c r="B32" s="154"/>
      <c r="C32" s="154"/>
      <c r="F32" s="152"/>
    </row>
    <row r="33" spans="1:6">
      <c r="A33" s="154"/>
      <c r="B33" s="154"/>
      <c r="C33" s="154"/>
      <c r="F33" s="152"/>
    </row>
    <row r="34" spans="1:6">
      <c r="F34" s="152"/>
    </row>
    <row r="35" spans="1:6">
      <c r="F35" s="152"/>
    </row>
    <row r="36" spans="1:6">
      <c r="F36" s="152"/>
    </row>
    <row r="37" spans="1:6">
      <c r="F37" s="152"/>
    </row>
    <row r="38" spans="1:6">
      <c r="F38" s="152"/>
    </row>
    <row r="39" spans="1:6">
      <c r="F39" s="152"/>
    </row>
    <row r="40" spans="1:6">
      <c r="F40" s="152"/>
    </row>
    <row r="41" spans="1:6">
      <c r="F41" s="152"/>
    </row>
    <row r="42" spans="1:6">
      <c r="F42" s="152"/>
    </row>
    <row r="43" spans="1:6">
      <c r="F43" s="152"/>
    </row>
    <row r="44" spans="1:6">
      <c r="F44" s="152"/>
    </row>
  </sheetData>
  <sheetProtection algorithmName="SHA-512" hashValue="j46t/ncPXMQ3AkI5G6Rty2YKNw+qpRyRAFoCJ33RctsAxDPISPbGY2ec3SNUmCTQInMNopqeeheZtFMlGohC5g==" saltValue="so7YRmYew+pF6NyAvPxSsw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</sheetPr>
  <dimension ref="A1:Q38"/>
  <sheetViews>
    <sheetView zoomScale="85" zoomScaleNormal="85" workbookViewId="0">
      <selection activeCell="J15" sqref="J15"/>
    </sheetView>
  </sheetViews>
  <sheetFormatPr defaultColWidth="9" defaultRowHeight="14.4"/>
  <cols>
    <col min="1" max="1" width="31.33203125" customWidth="1"/>
    <col min="2" max="2" width="17.44140625" customWidth="1"/>
    <col min="16" max="16" width="7.5546875" customWidth="1"/>
  </cols>
  <sheetData>
    <row r="1" spans="1:16" ht="15.6">
      <c r="A1" s="204" t="s">
        <v>330</v>
      </c>
      <c r="B1" s="205">
        <v>46283</v>
      </c>
      <c r="C1" s="153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</row>
    <row r="2" spans="1:16">
      <c r="A2" s="158" t="s">
        <v>269</v>
      </c>
      <c r="B2" s="159">
        <f>'Weekly Valuation'!O214</f>
        <v>20281641776.650002</v>
      </c>
      <c r="C2" s="153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</row>
    <row r="3" spans="1:16">
      <c r="A3" s="158" t="s">
        <v>301</v>
      </c>
      <c r="B3" s="159">
        <f>'Weekly Valuation'!O253</f>
        <v>53861324398.000198</v>
      </c>
      <c r="C3" s="153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</row>
    <row r="4" spans="1:16">
      <c r="A4" s="158" t="s">
        <v>334</v>
      </c>
      <c r="B4" s="159">
        <f>'Weekly Valuation'!O243</f>
        <v>150594926270.68344</v>
      </c>
      <c r="C4" s="153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</row>
    <row r="5" spans="1:16">
      <c r="A5" s="158" t="s">
        <v>233</v>
      </c>
      <c r="B5" s="161">
        <f>'Weekly Valuation'!O208</f>
        <v>184179670398.01761</v>
      </c>
      <c r="C5" s="153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</row>
    <row r="6" spans="1:16">
      <c r="A6" s="158" t="s">
        <v>20</v>
      </c>
      <c r="B6" s="159">
        <f>'Weekly Valuation'!O28</f>
        <v>237810380437.13556</v>
      </c>
      <c r="C6" s="153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</row>
    <row r="7" spans="1:16">
      <c r="A7" s="158" t="s">
        <v>332</v>
      </c>
      <c r="B7" s="159">
        <f>'Weekly Valuation'!O121</f>
        <v>232152115798.96204</v>
      </c>
      <c r="C7" s="153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</row>
    <row r="8" spans="1:16">
      <c r="A8" s="158" t="s">
        <v>333</v>
      </c>
      <c r="B8" s="159">
        <f>'Weekly Valuation'!O174</f>
        <v>519414738717.42688</v>
      </c>
      <c r="C8" s="153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</row>
    <row r="9" spans="1:16">
      <c r="A9" s="158" t="s">
        <v>184</v>
      </c>
      <c r="B9" s="206">
        <f>'Weekly Valuation'!O165</f>
        <v>1730541803701.4326</v>
      </c>
      <c r="C9" s="153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</row>
    <row r="10" spans="1:16">
      <c r="A10" s="158" t="s">
        <v>331</v>
      </c>
      <c r="B10" s="206">
        <f>'Weekly Valuation'!O80</f>
        <v>6513625900807.8271</v>
      </c>
      <c r="C10" s="153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</row>
    <row r="11" spans="1:16">
      <c r="A11" s="153"/>
      <c r="B11" s="153"/>
      <c r="C11" s="153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</row>
    <row r="12" spans="1:16">
      <c r="A12" s="158"/>
      <c r="B12" s="207"/>
      <c r="C12" s="153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</row>
    <row r="13" spans="1:16">
      <c r="A13" s="158"/>
      <c r="B13" s="153"/>
      <c r="C13" s="153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</row>
    <row r="14" spans="1:16">
      <c r="A14" s="163"/>
      <c r="B14" s="163"/>
      <c r="C14" s="266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</row>
    <row r="15" spans="1:16">
      <c r="A15" s="163"/>
      <c r="B15" s="163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</row>
    <row r="16" spans="1:16" ht="16.5" customHeight="1">
      <c r="A16" s="162"/>
      <c r="B16" s="236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</row>
    <row r="17" spans="1:16">
      <c r="A17" s="163"/>
      <c r="B17" s="163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</row>
    <row r="18" spans="1:16">
      <c r="A18" s="163"/>
      <c r="B18" s="163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</row>
    <row r="19" spans="1:16">
      <c r="A19" s="187"/>
      <c r="B19" s="163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</row>
    <row r="20" spans="1:16">
      <c r="A20" s="187"/>
      <c r="B20" s="187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</row>
    <row r="21" spans="1:16">
      <c r="A21" s="187"/>
      <c r="B21" s="187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</row>
    <row r="22" spans="1:16">
      <c r="A22" s="162"/>
      <c r="B22" s="187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</row>
    <row r="23" spans="1:16">
      <c r="A23" s="154"/>
      <c r="B23" s="187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</row>
    <row r="24" spans="1:16">
      <c r="A24" s="154"/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</row>
    <row r="25" spans="1:16">
      <c r="A25" s="154"/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</row>
    <row r="26" spans="1:16">
      <c r="A26" s="154"/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</row>
    <row r="27" spans="1:16">
      <c r="A27" s="152"/>
      <c r="B27" s="152"/>
      <c r="C27" s="152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</row>
    <row r="28" spans="1:16">
      <c r="A28" s="152"/>
      <c r="B28" s="152"/>
      <c r="C28" s="152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</row>
    <row r="29" spans="1:16">
      <c r="A29" s="152"/>
      <c r="B29" s="152"/>
      <c r="C29" s="152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</row>
    <row r="30" spans="1:16">
      <c r="A30" s="152"/>
      <c r="B30" s="152"/>
      <c r="C30" s="152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</row>
    <row r="31" spans="1:16">
      <c r="A31" s="152"/>
      <c r="B31" s="152"/>
      <c r="C31" s="152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</row>
    <row r="32" spans="1:16">
      <c r="A32" s="154"/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</row>
    <row r="33" spans="1:17" ht="16.5" customHeight="1">
      <c r="A33" s="256"/>
      <c r="B33" s="256"/>
      <c r="C33" s="256"/>
      <c r="D33" s="256"/>
      <c r="E33" s="256"/>
      <c r="F33" s="256"/>
      <c r="G33" s="256"/>
      <c r="H33" s="256"/>
      <c r="I33" s="256"/>
      <c r="J33" s="256"/>
      <c r="K33" s="256"/>
      <c r="L33" s="256"/>
      <c r="M33" s="256"/>
      <c r="N33" s="256"/>
      <c r="O33" s="256"/>
      <c r="P33" s="256"/>
      <c r="Q33" s="164"/>
    </row>
    <row r="34" spans="1:17" ht="15" customHeight="1">
      <c r="A34" s="256"/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  <c r="N34" s="256"/>
      <c r="O34" s="256"/>
      <c r="P34" s="256"/>
      <c r="Q34" s="164"/>
    </row>
    <row r="35" spans="1:17">
      <c r="A35" s="154"/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</row>
    <row r="36" spans="1:17">
      <c r="A36" s="154"/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</row>
    <row r="37" spans="1:17">
      <c r="A37" s="154"/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</row>
    <row r="38" spans="1:17">
      <c r="A38" s="154"/>
      <c r="B38" s="154"/>
      <c r="C38" s="154"/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4"/>
    </row>
  </sheetData>
  <sheetProtection algorithmName="SHA-512" hashValue="6ivFxNzFgScUo0oSwzQifjDc+qTywjrSuunMM/VnArcgEiVUsvROfubDWKbxBdECFkcp08cbohis5muIIp5VXg==" saltValue="Cv+gTMBXSTRbqDNO7VWJOw==" spinCount="100000" sheet="1" selectLockedCells="1" selectUnlockedCells="1"/>
  <mergeCells count="1">
    <mergeCell ref="A33:P3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O20"/>
  <sheetViews>
    <sheetView zoomScale="110" zoomScaleNormal="110" workbookViewId="0">
      <selection activeCell="E8" sqref="E8"/>
    </sheetView>
  </sheetViews>
  <sheetFormatPr defaultColWidth="9" defaultRowHeight="14.4"/>
  <cols>
    <col min="1" max="2" width="10.5546875" customWidth="1"/>
    <col min="3" max="3" width="11.109375" customWidth="1"/>
    <col min="4" max="4" width="10.5546875" customWidth="1"/>
    <col min="5" max="5" width="10.88671875" customWidth="1"/>
    <col min="6" max="6" width="11.109375" customWidth="1"/>
    <col min="7" max="7" width="12.109375" customWidth="1"/>
    <col min="8" max="8" width="11.6640625" customWidth="1"/>
    <col min="9" max="9" width="11.44140625" customWidth="1"/>
  </cols>
  <sheetData>
    <row r="1" spans="1:15">
      <c r="A1" s="152"/>
      <c r="B1" s="152"/>
      <c r="C1" s="152"/>
      <c r="D1" s="152"/>
      <c r="E1" s="152"/>
      <c r="F1" s="152"/>
      <c r="G1" s="152"/>
      <c r="H1" s="152"/>
      <c r="I1" s="152"/>
      <c r="J1" s="152"/>
      <c r="K1" s="154"/>
      <c r="L1" s="154"/>
      <c r="M1" s="154"/>
      <c r="N1" s="154"/>
      <c r="O1" s="154"/>
    </row>
    <row r="2" spans="1:15">
      <c r="A2" s="208" t="s">
        <v>335</v>
      </c>
      <c r="B2" s="209">
        <v>46234</v>
      </c>
      <c r="C2" s="209">
        <v>46241</v>
      </c>
      <c r="D2" s="209">
        <v>46248</v>
      </c>
      <c r="E2" s="209">
        <v>46255</v>
      </c>
      <c r="F2" s="209">
        <v>46262</v>
      </c>
      <c r="G2" s="209">
        <v>46269</v>
      </c>
      <c r="H2" s="209">
        <v>46276</v>
      </c>
      <c r="I2" s="209">
        <v>46283</v>
      </c>
      <c r="J2" s="152"/>
      <c r="K2" s="154"/>
      <c r="L2" s="154"/>
      <c r="M2" s="154"/>
      <c r="N2" s="154"/>
      <c r="O2" s="154"/>
    </row>
    <row r="3" spans="1:15">
      <c r="A3" s="208" t="s">
        <v>336</v>
      </c>
      <c r="B3" s="210">
        <f t="shared" ref="B3:I3" si="0">B4</f>
        <v>9322.9578326476822</v>
      </c>
      <c r="C3" s="210">
        <f t="shared" si="0"/>
        <v>9473.0392209383554</v>
      </c>
      <c r="D3" s="210">
        <f t="shared" si="0"/>
        <v>9514.0087054555552</v>
      </c>
      <c r="E3" s="210">
        <f t="shared" si="0"/>
        <v>9539.1054947872126</v>
      </c>
      <c r="F3" s="210">
        <f t="shared" si="0"/>
        <v>9550.1099830201529</v>
      </c>
      <c r="G3" s="210">
        <f t="shared" si="0"/>
        <v>9587.3580026957079</v>
      </c>
      <c r="H3" s="210">
        <f t="shared" si="0"/>
        <v>9624.332327153199</v>
      </c>
      <c r="I3" s="210">
        <f t="shared" si="0"/>
        <v>9642.4625023061362</v>
      </c>
      <c r="J3" s="152"/>
      <c r="K3" s="154"/>
      <c r="L3" s="154"/>
      <c r="M3" s="154"/>
      <c r="N3" s="154"/>
      <c r="O3" s="154"/>
    </row>
    <row r="4" spans="1:15">
      <c r="A4" s="152"/>
      <c r="B4" s="211">
        <f>'NAV Trend'!C11/1000000000</f>
        <v>9322.9578326476822</v>
      </c>
      <c r="C4" s="211">
        <f>'NAV Trend'!D11/1000000000</f>
        <v>9473.0392209383554</v>
      </c>
      <c r="D4" s="211">
        <f>'NAV Trend'!E11/1000000000</f>
        <v>9514.0087054555552</v>
      </c>
      <c r="E4" s="211">
        <f>'NAV Trend'!F11/1000000000</f>
        <v>9539.1054947872126</v>
      </c>
      <c r="F4" s="211">
        <f>'NAV Trend'!G11/1000000000</f>
        <v>9550.1099830201529</v>
      </c>
      <c r="G4" s="211">
        <f>'NAV Trend'!H11/1000000000</f>
        <v>9587.3580026957079</v>
      </c>
      <c r="H4" s="212">
        <f>'NAV Trend'!I11/1000000000</f>
        <v>9624.332327153199</v>
      </c>
      <c r="I4" s="212">
        <f>'NAV Trend'!J11/1000000000</f>
        <v>9642.4625023061362</v>
      </c>
      <c r="J4" s="152"/>
      <c r="K4" s="154"/>
      <c r="L4" s="154"/>
      <c r="M4" s="154"/>
      <c r="N4" s="154"/>
      <c r="O4" s="154"/>
    </row>
    <row r="5" spans="1:15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154"/>
      <c r="L5" s="154"/>
      <c r="M5" s="154"/>
      <c r="N5" s="154"/>
      <c r="O5" s="154"/>
    </row>
    <row r="6" spans="1:15">
      <c r="A6" s="152"/>
      <c r="B6" s="152"/>
      <c r="C6" s="152"/>
      <c r="D6" s="152"/>
      <c r="E6" s="152"/>
      <c r="F6" s="152"/>
      <c r="G6" s="152"/>
      <c r="H6" s="152"/>
      <c r="I6" s="152"/>
      <c r="J6" s="152"/>
      <c r="K6" s="154"/>
      <c r="L6" s="154"/>
      <c r="M6" s="154"/>
      <c r="N6" s="154"/>
      <c r="O6" s="154"/>
    </row>
    <row r="7" spans="1:15">
      <c r="A7" s="154"/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</row>
    <row r="8" spans="1:15">
      <c r="A8" s="152"/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4"/>
      <c r="M8" s="154"/>
      <c r="N8" s="154"/>
      <c r="O8" s="154"/>
    </row>
    <row r="9" spans="1:15">
      <c r="A9" s="152"/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4"/>
      <c r="M9" s="154"/>
      <c r="N9" s="154"/>
      <c r="O9" s="154"/>
    </row>
    <row r="10" spans="1:15">
      <c r="A10" s="152"/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4"/>
      <c r="M10" s="154"/>
      <c r="N10" s="154"/>
      <c r="O10" s="154"/>
    </row>
    <row r="11" spans="1:15">
      <c r="A11" s="154"/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</row>
    <row r="12" spans="1:15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</row>
    <row r="13" spans="1:1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</row>
    <row r="14" spans="1:1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</row>
    <row r="15" spans="1:15">
      <c r="A15" s="154"/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</row>
    <row r="16" spans="1:15">
      <c r="A16" s="154"/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</row>
    <row r="17" spans="1:15">
      <c r="A17" s="154"/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</row>
    <row r="18" spans="1:15"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</row>
    <row r="19" spans="1:15"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</row>
    <row r="20" spans="1:15"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</row>
  </sheetData>
  <sheetProtection algorithmName="SHA-512" hashValue="pZ+FHem2B+K5ZSpw94SXWpkUJ+ZeIBMM8adQA1kHFEfpQhXSfxMAn0fZn7bag6wYffgnBaJMZc32mOWOb9UOtw==" saltValue="jFb2lgjYAVU/ISuqWYQqtA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FF00"/>
  </sheetPr>
  <dimension ref="A1:P20"/>
  <sheetViews>
    <sheetView workbookViewId="0">
      <selection activeCell="E8" sqref="E8"/>
    </sheetView>
  </sheetViews>
  <sheetFormatPr defaultColWidth="9" defaultRowHeight="14.4"/>
  <cols>
    <col min="1" max="1" width="10.6640625" customWidth="1"/>
    <col min="2" max="2" width="11.109375" customWidth="1"/>
    <col min="3" max="3" width="11.44140625" customWidth="1"/>
    <col min="4" max="4" width="11.5546875" customWidth="1"/>
    <col min="5" max="5" width="11.109375" customWidth="1"/>
    <col min="6" max="7" width="11.33203125" customWidth="1"/>
    <col min="8" max="8" width="11.6640625" customWidth="1"/>
    <col min="9" max="9" width="11.109375" customWidth="1"/>
  </cols>
  <sheetData>
    <row r="1" spans="1:16">
      <c r="A1" s="152"/>
      <c r="B1" s="152"/>
      <c r="C1" s="152"/>
      <c r="D1" s="152"/>
      <c r="E1" s="152"/>
      <c r="F1" s="152"/>
      <c r="G1" s="152"/>
      <c r="H1" s="152"/>
      <c r="I1" s="152"/>
      <c r="J1" s="152"/>
      <c r="K1" s="154"/>
      <c r="L1" s="154"/>
      <c r="M1" s="154"/>
      <c r="N1" s="154"/>
      <c r="O1" s="152"/>
      <c r="P1" s="154"/>
    </row>
    <row r="2" spans="1:16">
      <c r="A2" s="208" t="s">
        <v>335</v>
      </c>
      <c r="B2" s="209">
        <v>46234</v>
      </c>
      <c r="C2" s="209">
        <v>46241</v>
      </c>
      <c r="D2" s="209">
        <v>46248</v>
      </c>
      <c r="E2" s="209">
        <v>46255</v>
      </c>
      <c r="F2" s="209">
        <v>46262</v>
      </c>
      <c r="G2" s="209">
        <v>46269</v>
      </c>
      <c r="H2" s="209">
        <v>46276</v>
      </c>
      <c r="I2" s="209">
        <v>46283</v>
      </c>
      <c r="J2" s="152"/>
      <c r="K2" s="154"/>
      <c r="L2" s="154"/>
      <c r="M2" s="154"/>
      <c r="N2" s="154"/>
      <c r="O2" s="152"/>
      <c r="P2" s="154"/>
    </row>
    <row r="3" spans="1:16">
      <c r="A3" s="208" t="s">
        <v>337</v>
      </c>
      <c r="B3" s="210">
        <f t="shared" ref="B3:I3" si="0">B4</f>
        <v>31.056126253639995</v>
      </c>
      <c r="C3" s="210">
        <f t="shared" si="0"/>
        <v>31.9642466514</v>
      </c>
      <c r="D3" s="210">
        <f t="shared" si="0"/>
        <v>31.696141977819998</v>
      </c>
      <c r="E3" s="210">
        <f t="shared" si="0"/>
        <v>31.723704174310001</v>
      </c>
      <c r="F3" s="210">
        <f t="shared" si="0"/>
        <v>32.027778905540004</v>
      </c>
      <c r="G3" s="210">
        <f t="shared" si="0"/>
        <v>32.856494784340001</v>
      </c>
      <c r="H3" s="210">
        <f t="shared" si="0"/>
        <v>32.38875382981</v>
      </c>
      <c r="I3" s="210">
        <f t="shared" si="0"/>
        <v>33.188676624880003</v>
      </c>
      <c r="J3" s="152"/>
      <c r="K3" s="154"/>
      <c r="L3" s="154"/>
      <c r="M3" s="154"/>
      <c r="N3" s="154"/>
      <c r="O3" s="152"/>
      <c r="P3" s="154"/>
    </row>
    <row r="4" spans="1:16">
      <c r="A4" s="152"/>
      <c r="B4" s="211">
        <f>'NAV Trend'!C17/1000000000</f>
        <v>31.056126253639995</v>
      </c>
      <c r="C4" s="211">
        <f>'NAV Trend'!D17/1000000000</f>
        <v>31.9642466514</v>
      </c>
      <c r="D4" s="211">
        <f>'NAV Trend'!E17/1000000000</f>
        <v>31.696141977819998</v>
      </c>
      <c r="E4" s="211">
        <f>'NAV Trend'!F17/1000000000</f>
        <v>31.723704174310001</v>
      </c>
      <c r="F4" s="211">
        <f>'NAV Trend'!G17/1000000000</f>
        <v>32.027778905540004</v>
      </c>
      <c r="G4" s="211">
        <f>'NAV Trend'!H17/1000000000</f>
        <v>32.856494784340001</v>
      </c>
      <c r="H4" s="211">
        <f>'NAV Trend'!I17/1000000000</f>
        <v>32.38875382981</v>
      </c>
      <c r="I4" s="212">
        <f>'NAV Trend'!J17/1000000000</f>
        <v>33.188676624880003</v>
      </c>
      <c r="J4" s="152"/>
      <c r="K4" s="154"/>
      <c r="L4" s="154"/>
      <c r="M4" s="154"/>
      <c r="N4" s="154"/>
      <c r="O4" s="152"/>
      <c r="P4" s="154"/>
    </row>
    <row r="5" spans="1:16">
      <c r="A5" s="152"/>
      <c r="B5" s="152"/>
      <c r="C5" s="152"/>
      <c r="D5" s="152"/>
      <c r="E5" s="152"/>
      <c r="F5" s="152"/>
      <c r="G5" s="152"/>
      <c r="H5" s="152"/>
      <c r="I5" s="152"/>
      <c r="J5" s="152"/>
      <c r="K5" s="154"/>
      <c r="L5" s="154"/>
      <c r="M5" s="154"/>
      <c r="N5" s="154"/>
      <c r="O5" s="152"/>
      <c r="P5" s="154"/>
    </row>
    <row r="6" spans="1:16">
      <c r="A6" s="152"/>
      <c r="B6" s="152"/>
      <c r="C6" s="152"/>
      <c r="D6" s="152"/>
      <c r="E6" s="152"/>
      <c r="F6" s="152"/>
      <c r="G6" s="152"/>
      <c r="H6" s="152"/>
      <c r="I6" s="152"/>
      <c r="J6" s="152"/>
      <c r="K6" s="154"/>
      <c r="L6" s="154"/>
      <c r="M6" s="154"/>
      <c r="N6" s="154"/>
      <c r="O6" s="152"/>
    </row>
    <row r="7" spans="1:16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4"/>
      <c r="L7" s="154"/>
      <c r="M7" s="154"/>
      <c r="N7" s="154"/>
      <c r="O7" s="152"/>
    </row>
    <row r="8" spans="1:16">
      <c r="A8" s="154"/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2"/>
    </row>
    <row r="9" spans="1:16">
      <c r="A9" s="154"/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2"/>
    </row>
    <row r="10" spans="1:16">
      <c r="A10" s="154"/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</row>
    <row r="11" spans="1:16">
      <c r="A11" s="152"/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4"/>
      <c r="O11" s="154"/>
    </row>
    <row r="12" spans="1:16">
      <c r="A12" s="152"/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4"/>
      <c r="O12" s="154"/>
    </row>
    <row r="13" spans="1:16">
      <c r="A13" s="152"/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4"/>
      <c r="O13" s="154"/>
    </row>
    <row r="14" spans="1:16">
      <c r="A14" s="152"/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4"/>
      <c r="O14" s="154"/>
    </row>
    <row r="15" spans="1:16">
      <c r="A15" s="154"/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</row>
    <row r="16" spans="1:16">
      <c r="A16" s="154"/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</row>
    <row r="17" spans="1:15">
      <c r="A17" s="154"/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</row>
    <row r="18" spans="1:15">
      <c r="A18" s="154"/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</row>
    <row r="19" spans="1:15">
      <c r="A19" s="154"/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</row>
    <row r="20" spans="1:15">
      <c r="A20" s="154"/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</row>
  </sheetData>
  <sheetProtection algorithmName="SHA-512" hashValue="NMnn2rhP4gH5aF7uUdLDbzIxtVyroZmLC/gQXttsunmwxqQHNpnkOcxa0vXjGtq7aop3EvJzJafolQtDuKBoyw==" saltValue="Z3M23aVrVCOAaQ2ljkgRVQ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23"/>
  <sheetViews>
    <sheetView topLeftCell="F1" zoomScale="150" zoomScaleNormal="150" workbookViewId="0">
      <selection activeCell="J17" sqref="J17"/>
    </sheetView>
  </sheetViews>
  <sheetFormatPr defaultColWidth="9" defaultRowHeight="14.4"/>
  <cols>
    <col min="1" max="1" width="36.33203125" customWidth="1"/>
    <col min="2" max="2" width="23.5546875" customWidth="1"/>
    <col min="3" max="3" width="22.5546875" customWidth="1"/>
    <col min="4" max="4" width="20.88671875" customWidth="1"/>
    <col min="5" max="5" width="22.5546875" customWidth="1"/>
    <col min="6" max="6" width="24.6640625" customWidth="1"/>
    <col min="7" max="7" width="22.44140625" customWidth="1"/>
    <col min="8" max="8" width="24.33203125" customWidth="1"/>
    <col min="9" max="9" width="22.5546875" customWidth="1"/>
    <col min="10" max="10" width="21.6640625" customWidth="1"/>
    <col min="11" max="12" width="20.6640625" customWidth="1"/>
    <col min="13" max="13" width="20.5546875" customWidth="1"/>
  </cols>
  <sheetData>
    <row r="1" spans="1:11" ht="15.6">
      <c r="A1" s="165" t="s">
        <v>330</v>
      </c>
      <c r="B1" s="166">
        <v>46227</v>
      </c>
      <c r="C1" s="166">
        <v>46234</v>
      </c>
      <c r="D1" s="166">
        <v>46241</v>
      </c>
      <c r="E1" s="166">
        <v>46248</v>
      </c>
      <c r="F1" s="166">
        <v>46255</v>
      </c>
      <c r="G1" s="166">
        <v>46262</v>
      </c>
      <c r="H1" s="166">
        <v>46269</v>
      </c>
      <c r="I1" s="166">
        <v>46276</v>
      </c>
      <c r="J1" s="166">
        <v>46283</v>
      </c>
    </row>
    <row r="2" spans="1:11">
      <c r="A2" s="167" t="s">
        <v>20</v>
      </c>
      <c r="B2" s="168">
        <v>243584191406.27057</v>
      </c>
      <c r="C2" s="168">
        <v>233624998694.32019</v>
      </c>
      <c r="D2" s="168">
        <v>240418021544.64868</v>
      </c>
      <c r="E2" s="168">
        <v>235546477247.46704</v>
      </c>
      <c r="F2" s="168">
        <v>231065390209.48181</v>
      </c>
      <c r="G2" s="168">
        <v>230502194117.07867</v>
      </c>
      <c r="H2" s="168">
        <v>236978280203.70749</v>
      </c>
      <c r="I2" s="168">
        <v>233751691060.56018</v>
      </c>
      <c r="J2" s="168">
        <v>237810380437.13556</v>
      </c>
    </row>
    <row r="3" spans="1:11">
      <c r="A3" s="167" t="s">
        <v>331</v>
      </c>
      <c r="B3" s="168">
        <v>6248357839213.2686</v>
      </c>
      <c r="C3" s="168">
        <v>6164179726414.5693</v>
      </c>
      <c r="D3" s="168">
        <v>6317695873571.1484</v>
      </c>
      <c r="E3" s="168">
        <v>6366419032258.9531</v>
      </c>
      <c r="F3" s="168">
        <v>6414159990640.0811</v>
      </c>
      <c r="G3" s="168">
        <v>6437093349284.1436</v>
      </c>
      <c r="H3" s="168">
        <v>6477866910909.9443</v>
      </c>
      <c r="I3" s="168">
        <v>6492516641590.4814</v>
      </c>
      <c r="J3" s="168">
        <v>6513625900807.8271</v>
      </c>
    </row>
    <row r="4" spans="1:11">
      <c r="A4" s="167" t="s">
        <v>332</v>
      </c>
      <c r="B4" s="169">
        <v>231519537257.32001</v>
      </c>
      <c r="C4" s="169">
        <v>235470566797.78436</v>
      </c>
      <c r="D4" s="169">
        <v>233630900617.31619</v>
      </c>
      <c r="E4" s="169">
        <v>232808557047.479</v>
      </c>
      <c r="F4" s="169">
        <v>232492342668.81003</v>
      </c>
      <c r="G4" s="169">
        <v>233364380828.59927</v>
      </c>
      <c r="H4" s="169">
        <v>233151339009.4201</v>
      </c>
      <c r="I4" s="169">
        <v>232839410565.72668</v>
      </c>
      <c r="J4" s="169">
        <v>232152115798.96204</v>
      </c>
    </row>
    <row r="5" spans="1:11">
      <c r="A5" s="167" t="s">
        <v>184</v>
      </c>
      <c r="B5" s="168">
        <v>1815332456606.916</v>
      </c>
      <c r="C5" s="168">
        <v>1840983211609.0078</v>
      </c>
      <c r="D5" s="168">
        <v>1807367624568.1487</v>
      </c>
      <c r="E5" s="168">
        <v>1787991095686.9766</v>
      </c>
      <c r="F5" s="168">
        <v>1770876378997.2151</v>
      </c>
      <c r="G5" s="168">
        <v>1758740281907.7664</v>
      </c>
      <c r="H5" s="168">
        <v>1735377846755.3245</v>
      </c>
      <c r="I5" s="168">
        <v>1741943515222.4077</v>
      </c>
      <c r="J5" s="168">
        <v>1730541803701.4326</v>
      </c>
    </row>
    <row r="6" spans="1:11">
      <c r="A6" s="167" t="s">
        <v>333</v>
      </c>
      <c r="B6" s="169">
        <v>514799543384.96002</v>
      </c>
      <c r="C6" s="169">
        <v>510399385098.47247</v>
      </c>
      <c r="D6" s="169">
        <v>516172971983.63861</v>
      </c>
      <c r="E6" s="169">
        <v>515357872458.55438</v>
      </c>
      <c r="F6" s="169">
        <v>515711652357.42096</v>
      </c>
      <c r="G6" s="169">
        <v>516014856152.85748</v>
      </c>
      <c r="H6" s="169">
        <v>517066044242.48993</v>
      </c>
      <c r="I6" s="169">
        <v>519092829593.93005</v>
      </c>
      <c r="J6" s="169">
        <v>519414738717.42688</v>
      </c>
    </row>
    <row r="7" spans="1:11">
      <c r="A7" s="167" t="s">
        <v>233</v>
      </c>
      <c r="B7" s="170">
        <v>156906093941.63248</v>
      </c>
      <c r="C7" s="170">
        <v>151729930899.94</v>
      </c>
      <c r="D7" s="170">
        <v>158028617924.33823</v>
      </c>
      <c r="E7" s="170">
        <v>156056456839.63123</v>
      </c>
      <c r="F7" s="170">
        <v>155262232520.52646</v>
      </c>
      <c r="G7" s="170">
        <v>154125177966.22263</v>
      </c>
      <c r="H7" s="170">
        <v>163551916844.49368</v>
      </c>
      <c r="I7" s="170">
        <v>182215362544.89923</v>
      </c>
      <c r="J7" s="170">
        <v>184179670398.01761</v>
      </c>
    </row>
    <row r="8" spans="1:11">
      <c r="A8" s="167" t="s">
        <v>269</v>
      </c>
      <c r="B8" s="171">
        <v>19528315351.420002</v>
      </c>
      <c r="C8" s="171">
        <v>18942985724.459999</v>
      </c>
      <c r="D8" s="171">
        <v>19658399662.889999</v>
      </c>
      <c r="E8" s="171">
        <v>19214258027.82</v>
      </c>
      <c r="F8" s="171">
        <v>19211809027.200001</v>
      </c>
      <c r="G8" s="171">
        <v>19190576649.52</v>
      </c>
      <c r="H8" s="171">
        <v>19899617918.309998</v>
      </c>
      <c r="I8" s="171">
        <v>19739565781.869999</v>
      </c>
      <c r="J8" s="171">
        <v>20281641776.650002</v>
      </c>
    </row>
    <row r="9" spans="1:11">
      <c r="A9" s="167" t="s">
        <v>334</v>
      </c>
      <c r="B9" s="171">
        <v>141929775877.30997</v>
      </c>
      <c r="C9" s="171">
        <v>136086951484.06001</v>
      </c>
      <c r="D9" s="171">
        <v>147785318686.10263</v>
      </c>
      <c r="E9" s="171">
        <v>147478677239.20694</v>
      </c>
      <c r="F9" s="171">
        <v>146989321522.50595</v>
      </c>
      <c r="G9" s="171">
        <v>147585444258.20349</v>
      </c>
      <c r="H9" s="171">
        <v>149832029421.98175</v>
      </c>
      <c r="I9" s="171">
        <v>148442304481.9953</v>
      </c>
      <c r="J9" s="171">
        <v>150594926270.68344</v>
      </c>
    </row>
    <row r="10" spans="1:11">
      <c r="A10" s="167" t="s">
        <v>301</v>
      </c>
      <c r="B10" s="171">
        <v>32015793005.67083</v>
      </c>
      <c r="C10" s="171">
        <v>31540075925.065651</v>
      </c>
      <c r="D10" s="171">
        <v>32281492380.12281</v>
      </c>
      <c r="E10" s="171">
        <v>53136278649.465897</v>
      </c>
      <c r="F10" s="171">
        <v>53336376843.973526</v>
      </c>
      <c r="G10" s="171">
        <v>53493721855.760559</v>
      </c>
      <c r="H10" s="171">
        <v>53634017390.035873</v>
      </c>
      <c r="I10" s="171">
        <v>53791006311.330345</v>
      </c>
      <c r="J10" s="171">
        <v>53861324398.000198</v>
      </c>
    </row>
    <row r="11" spans="1:11" ht="15.6">
      <c r="A11" s="172" t="s">
        <v>338</v>
      </c>
      <c r="B11" s="173">
        <f t="shared" ref="B11:J11" si="0">SUM(B2:B10)</f>
        <v>9403973546044.7695</v>
      </c>
      <c r="C11" s="173">
        <f t="shared" si="0"/>
        <v>9322957832647.6816</v>
      </c>
      <c r="D11" s="173">
        <f t="shared" si="0"/>
        <v>9473039220938.3555</v>
      </c>
      <c r="E11" s="173">
        <f t="shared" si="0"/>
        <v>9514008705455.5547</v>
      </c>
      <c r="F11" s="173">
        <f t="shared" si="0"/>
        <v>9539105494787.2129</v>
      </c>
      <c r="G11" s="173">
        <f t="shared" si="0"/>
        <v>9550109983020.1523</v>
      </c>
      <c r="H11" s="173">
        <f t="shared" si="0"/>
        <v>9587358002695.707</v>
      </c>
      <c r="I11" s="173">
        <f t="shared" si="0"/>
        <v>9624332327153.1992</v>
      </c>
      <c r="J11" s="173">
        <f t="shared" si="0"/>
        <v>9642462502306.1367</v>
      </c>
    </row>
    <row r="12" spans="1:11">
      <c r="A12" s="174"/>
      <c r="B12" s="175"/>
      <c r="C12" s="175"/>
      <c r="D12" s="175"/>
      <c r="E12" s="175"/>
      <c r="F12" s="175"/>
      <c r="G12" s="175"/>
      <c r="H12" s="175"/>
      <c r="I12" s="174"/>
      <c r="J12" s="174"/>
    </row>
    <row r="13" spans="1:11" ht="15.6">
      <c r="A13" s="176" t="s">
        <v>339</v>
      </c>
      <c r="B13" s="177" t="s">
        <v>310</v>
      </c>
      <c r="C13" s="178">
        <f>(B11+C11)/2</f>
        <v>9363465689346.2266</v>
      </c>
      <c r="D13" s="179">
        <f t="shared" ref="D13:J13" si="1">(C11+D11)/2</f>
        <v>9397998526793.0195</v>
      </c>
      <c r="E13" s="179">
        <f t="shared" si="1"/>
        <v>9493523963196.9551</v>
      </c>
      <c r="F13" s="179">
        <f t="shared" si="1"/>
        <v>9526557100121.3828</v>
      </c>
      <c r="G13" s="179">
        <f t="shared" si="1"/>
        <v>9544607738903.6836</v>
      </c>
      <c r="H13" s="179">
        <f t="shared" si="1"/>
        <v>9568733992857.9297</v>
      </c>
      <c r="I13" s="179">
        <f t="shared" si="1"/>
        <v>9605845164924.4531</v>
      </c>
      <c r="J13" s="179">
        <f t="shared" si="1"/>
        <v>9633397414729.668</v>
      </c>
    </row>
    <row r="14" spans="1:11">
      <c r="C14" s="154"/>
      <c r="D14" s="154"/>
      <c r="E14" s="154"/>
      <c r="F14" s="154"/>
      <c r="G14" s="154"/>
      <c r="H14" s="154"/>
      <c r="I14" s="154"/>
      <c r="J14" s="154"/>
      <c r="K14" s="154"/>
    </row>
    <row r="15" spans="1:11">
      <c r="A15" s="154"/>
      <c r="B15" s="154"/>
      <c r="C15" s="154"/>
      <c r="D15" s="154"/>
      <c r="E15" s="154"/>
      <c r="F15" s="154"/>
      <c r="G15" s="154"/>
      <c r="H15" s="154"/>
      <c r="I15" s="154"/>
      <c r="J15" s="154"/>
      <c r="K15" s="154"/>
    </row>
    <row r="16" spans="1:11" ht="15.6">
      <c r="A16" s="165" t="s">
        <v>3</v>
      </c>
      <c r="B16" s="166">
        <v>46227</v>
      </c>
      <c r="C16" s="166">
        <v>46234</v>
      </c>
      <c r="D16" s="166">
        <v>46241</v>
      </c>
      <c r="E16" s="166">
        <v>46248</v>
      </c>
      <c r="F16" s="166">
        <v>46255</v>
      </c>
      <c r="G16" s="166">
        <v>46262</v>
      </c>
      <c r="H16" s="166">
        <v>46269</v>
      </c>
      <c r="I16" s="166">
        <v>46276</v>
      </c>
      <c r="J16" s="166">
        <v>46283</v>
      </c>
      <c r="K16" s="154"/>
    </row>
    <row r="17" spans="1:11">
      <c r="A17" s="180" t="s">
        <v>340</v>
      </c>
      <c r="B17" s="181">
        <v>31945291834.43</v>
      </c>
      <c r="C17" s="181">
        <v>31056126253.639996</v>
      </c>
      <c r="D17" s="181">
        <v>31964246651.400002</v>
      </c>
      <c r="E17" s="181">
        <v>31696141977.82</v>
      </c>
      <c r="F17" s="181">
        <v>31723704174.310001</v>
      </c>
      <c r="G17" s="181">
        <v>32027778905.540001</v>
      </c>
      <c r="H17" s="181">
        <v>32856494784.34</v>
      </c>
      <c r="I17" s="181">
        <v>32388753829.810001</v>
      </c>
      <c r="J17" s="181">
        <v>33188676624.880005</v>
      </c>
      <c r="K17" s="154"/>
    </row>
    <row r="18" spans="1:11">
      <c r="A18" s="154"/>
      <c r="B18" s="154"/>
      <c r="C18" s="154"/>
      <c r="D18" s="154"/>
      <c r="E18" s="154"/>
      <c r="F18" s="154"/>
      <c r="G18" s="154"/>
      <c r="H18" s="154"/>
      <c r="I18" s="154"/>
      <c r="J18" s="154"/>
      <c r="K18" s="154"/>
    </row>
    <row r="19" spans="1:11">
      <c r="A19" s="154"/>
      <c r="B19" s="154"/>
      <c r="C19" s="182"/>
      <c r="D19" s="182"/>
      <c r="E19" s="182"/>
      <c r="F19" s="182"/>
      <c r="G19" s="182"/>
      <c r="H19" s="182"/>
      <c r="I19" s="182"/>
      <c r="J19" s="182"/>
      <c r="K19" s="154"/>
    </row>
    <row r="20" spans="1:11">
      <c r="A20" s="154"/>
      <c r="B20" s="154"/>
      <c r="C20" s="154"/>
      <c r="D20" s="154"/>
      <c r="E20" s="154"/>
      <c r="F20" s="154"/>
      <c r="G20" s="154"/>
      <c r="H20" s="154"/>
      <c r="I20" s="154"/>
      <c r="J20" s="154"/>
      <c r="K20" s="154"/>
    </row>
    <row r="21" spans="1:11">
      <c r="A21" s="154"/>
      <c r="B21" s="154"/>
      <c r="C21" s="154"/>
      <c r="D21" s="154"/>
      <c r="E21" s="154"/>
      <c r="F21" s="154"/>
      <c r="G21" s="154"/>
      <c r="H21" s="154"/>
      <c r="I21" s="154"/>
      <c r="J21" s="154"/>
      <c r="K21" s="154"/>
    </row>
    <row r="22" spans="1:11">
      <c r="B22" s="154"/>
      <c r="C22" s="154"/>
      <c r="D22" s="154"/>
      <c r="E22" s="154"/>
      <c r="F22" s="154"/>
      <c r="G22" s="154"/>
      <c r="H22" s="154"/>
      <c r="I22" s="154"/>
      <c r="J22" s="183"/>
      <c r="K22" s="154"/>
    </row>
    <row r="23" spans="1:11">
      <c r="B23" s="154"/>
      <c r="C23" s="154"/>
      <c r="D23" s="154"/>
      <c r="E23" s="154"/>
      <c r="F23" s="154"/>
      <c r="G23" s="154"/>
      <c r="H23" s="154"/>
      <c r="I23" s="154"/>
      <c r="J23" s="171"/>
      <c r="K23" s="152"/>
    </row>
  </sheetData>
  <sheetProtection algorithmName="SHA-512" hashValue="pigDKxI5M1L11q19RaoheGbalI+aHUvK8L3/xy6L7u91Xpc4QQVEdmYo6qhSpk6G5zY3RMHyMKKEzNMtlPeOsg==" saltValue="UwxNvNUFT8eDnzvO1bKE1A==" spinCount="100000" sheet="1" objects="1" scenarios="1"/>
  <pageMargins left="0.7" right="0.7" top="0.75" bottom="0.75" header="0.3" footer="0.3"/>
  <pageSetup paperSize="9" orientation="portrait" horizontalDpi="300" verticalDpi="300"/>
  <ignoredErrors>
    <ignoredError sqref="B11:C11 D11:J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Weekly Valuation</vt:lpstr>
      <vt:lpstr>NAV Comparison</vt:lpstr>
      <vt:lpstr>Market Share</vt:lpstr>
      <vt:lpstr>8-Week Movement in NAV</vt:lpstr>
      <vt:lpstr>8-Week Movement in ETFs</vt:lpstr>
      <vt:lpstr>NAV Trend</vt:lpstr>
      <vt:lpstr>FX_RATE</vt:lpstr>
      <vt:lpstr>'Weekly Valuation'!NFEM_RATE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RV</dc:creator>
  <cp:lastModifiedBy>Isaac, Tunde</cp:lastModifiedBy>
  <cp:lastPrinted>2026-08-13T11:22:50Z</cp:lastPrinted>
  <dcterms:created xsi:type="dcterms:W3CDTF">2023-10-09T09:40:00Z</dcterms:created>
  <dcterms:modified xsi:type="dcterms:W3CDTF">2026-10-02T00:01:41Z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A438AA3AB3D54FD3925988ED903466DD_13</vt:lpwstr>
  </property>
  <property fmtid="{D5CDD505-2E9C-101B-9397-08002B2CF9AE}" pid="3" name="KSOProductBuildVer">
    <vt:lpwstr>1033-12.2.0.13266</vt:lpwstr>
  </property>
</Properties>
</file>